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AA Secretaria General 2024\SERVIASEAMOS\"/>
    </mc:Choice>
  </mc:AlternateContent>
  <bookViews>
    <workbookView xWindow="0" yWindow="0" windowWidth="28800" windowHeight="11430" activeTab="1"/>
  </bookViews>
  <sheets>
    <sheet name="PERSONAL FULL" sheetId="6" r:id="rId1"/>
    <sheet name="PERSONAL" sheetId="11" r:id="rId2"/>
    <sheet name="INSUMOS Y MAQUINARIA" sheetId="2" r:id="rId3"/>
    <sheet name="Rubro" sheetId="9" r:id="rId4"/>
    <sheet name="para facturar" sheetId="12" r:id="rId5"/>
  </sheets>
  <definedNames>
    <definedName name="_xlnm._FilterDatabase" localSheetId="2" hidden="1">'INSUMOS Y MAQUINARIA'!$A$1:$BL$253</definedName>
    <definedName name="_xlnm._FilterDatabase" localSheetId="1" hidden="1">PERSONAL!$A$1:$R$218</definedName>
  </definedNames>
  <calcPr calcId="162913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9" l="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M207" i="11"/>
  <c r="M203" i="11"/>
  <c r="M187" i="11"/>
  <c r="N187" i="11" s="1"/>
  <c r="O187" i="11" s="1"/>
  <c r="P187" i="11" s="1"/>
  <c r="M183" i="11"/>
  <c r="N183" i="11" s="1"/>
  <c r="O183" i="11" s="1"/>
  <c r="P183" i="11" s="1"/>
  <c r="M168" i="11"/>
  <c r="N168" i="11" s="1"/>
  <c r="O168" i="11" s="1"/>
  <c r="P168" i="11" s="1"/>
  <c r="M158" i="11"/>
  <c r="M152" i="11"/>
  <c r="N152" i="11" s="1"/>
  <c r="O152" i="11" s="1"/>
  <c r="P152" i="11" s="1"/>
  <c r="M149" i="11"/>
  <c r="M147" i="11"/>
  <c r="N147" i="11" s="1"/>
  <c r="O147" i="11" s="1"/>
  <c r="P147" i="11" s="1"/>
  <c r="M144" i="11"/>
  <c r="N144" i="11" s="1"/>
  <c r="O144" i="11" s="1"/>
  <c r="P144" i="11" s="1"/>
  <c r="M125" i="11"/>
  <c r="N125" i="11" s="1"/>
  <c r="O125" i="11" s="1"/>
  <c r="P125" i="11" s="1"/>
  <c r="M121" i="11"/>
  <c r="M119" i="11"/>
  <c r="N119" i="11" s="1"/>
  <c r="O119" i="11" s="1"/>
  <c r="P119" i="11" s="1"/>
  <c r="M110" i="11"/>
  <c r="N110" i="11" s="1"/>
  <c r="O110" i="11" s="1"/>
  <c r="P110" i="11" s="1"/>
  <c r="M104" i="11"/>
  <c r="N104" i="11" s="1"/>
  <c r="O104" i="11" s="1"/>
  <c r="P104" i="11" s="1"/>
  <c r="M101" i="11"/>
  <c r="N101" i="11" s="1"/>
  <c r="M99" i="11"/>
  <c r="N99" i="11" s="1"/>
  <c r="O99" i="11" s="1"/>
  <c r="P99" i="11" s="1"/>
  <c r="M98" i="11"/>
  <c r="M87" i="11"/>
  <c r="N87" i="11" s="1"/>
  <c r="M85" i="11"/>
  <c r="N85" i="11" s="1"/>
  <c r="O85" i="11" s="1"/>
  <c r="P85" i="11" s="1"/>
  <c r="M77" i="11"/>
  <c r="N77" i="11" s="1"/>
  <c r="M52" i="11"/>
  <c r="N52" i="11" s="1"/>
  <c r="N207" i="11" l="1"/>
  <c r="O207" i="11" s="1"/>
  <c r="P207" i="11" s="1"/>
  <c r="N203" i="11"/>
  <c r="O203" i="11" s="1"/>
  <c r="P203" i="11" s="1"/>
  <c r="N158" i="11"/>
  <c r="O158" i="11" s="1"/>
  <c r="P158" i="11" s="1"/>
  <c r="N149" i="11"/>
  <c r="O149" i="11" s="1"/>
  <c r="P149" i="11" s="1"/>
  <c r="N121" i="11"/>
  <c r="O121" i="11" s="1"/>
  <c r="P121" i="11" s="1"/>
  <c r="O101" i="11"/>
  <c r="P101" i="11" s="1"/>
  <c r="N98" i="11"/>
  <c r="O98" i="11" s="1"/>
  <c r="P98" i="11" s="1"/>
  <c r="O87" i="11"/>
  <c r="P87" i="11" s="1"/>
  <c r="O77" i="11"/>
  <c r="P77" i="11" s="1"/>
  <c r="O52" i="11"/>
  <c r="P52" i="11" s="1"/>
  <c r="T128" i="2"/>
  <c r="M169" i="11" l="1"/>
  <c r="M176" i="11"/>
  <c r="N176" i="11" s="1"/>
  <c r="O176" i="11" s="1"/>
  <c r="P176" i="11" s="1"/>
  <c r="M191" i="11"/>
  <c r="M208" i="11"/>
  <c r="M118" i="11"/>
  <c r="N118" i="11" s="1"/>
  <c r="O118" i="11" s="1"/>
  <c r="P118" i="11" s="1"/>
  <c r="M111" i="11"/>
  <c r="M100" i="11"/>
  <c r="M102" i="11"/>
  <c r="M49" i="11"/>
  <c r="N49" i="11" s="1"/>
  <c r="M34" i="11"/>
  <c r="M31" i="11"/>
  <c r="N191" i="11" l="1"/>
  <c r="O191" i="11" s="1"/>
  <c r="P191" i="11" s="1"/>
  <c r="N102" i="11"/>
  <c r="O102" i="11" s="1"/>
  <c r="P102" i="11" s="1"/>
  <c r="N100" i="11"/>
  <c r="O100" i="11" s="1"/>
  <c r="P100" i="11" s="1"/>
  <c r="N111" i="11"/>
  <c r="O111" i="11" s="1"/>
  <c r="P111" i="11" s="1"/>
  <c r="N169" i="11"/>
  <c r="O169" i="11" s="1"/>
  <c r="P169" i="11" s="1"/>
  <c r="N208" i="11"/>
  <c r="O208" i="11" s="1"/>
  <c r="P208" i="11" s="1"/>
  <c r="O49" i="11"/>
  <c r="P49" i="11" s="1"/>
  <c r="N34" i="11"/>
  <c r="O34" i="11" s="1"/>
  <c r="P34" i="11" s="1"/>
  <c r="N31" i="11"/>
  <c r="O31" i="11" s="1"/>
  <c r="P31" i="11" s="1"/>
  <c r="J4" i="2" l="1"/>
  <c r="J3" i="2"/>
  <c r="J2" i="2"/>
  <c r="J10" i="2"/>
  <c r="J9" i="2"/>
  <c r="J8" i="2"/>
  <c r="J7" i="2"/>
  <c r="J6" i="2"/>
  <c r="J5" i="2"/>
  <c r="BM254" i="2" l="1"/>
  <c r="M129" i="11" l="1"/>
  <c r="M127" i="11"/>
  <c r="N127" i="11" s="1"/>
  <c r="M112" i="11"/>
  <c r="N112" i="11" s="1"/>
  <c r="O112" i="11" s="1"/>
  <c r="P112" i="11" s="1"/>
  <c r="N129" i="11" l="1"/>
  <c r="O129" i="11" s="1"/>
  <c r="P129" i="11" s="1"/>
  <c r="O127" i="11"/>
  <c r="P127" i="11" s="1"/>
  <c r="E26" i="12" l="1"/>
  <c r="M75" i="11" l="1"/>
  <c r="M97" i="11"/>
  <c r="M96" i="11"/>
  <c r="M95" i="11"/>
  <c r="B20" i="12"/>
  <c r="B16" i="12"/>
  <c r="M47" i="11"/>
  <c r="N47" i="11" s="1"/>
  <c r="M46" i="11"/>
  <c r="N46" i="11" s="1"/>
  <c r="O46" i="11" s="1"/>
  <c r="P46" i="11" s="1"/>
  <c r="M50" i="11"/>
  <c r="M162" i="11"/>
  <c r="R2" i="11"/>
  <c r="C7" i="12"/>
  <c r="D7" i="12" s="1"/>
  <c r="E7" i="12" s="1"/>
  <c r="F244" i="2"/>
  <c r="G244" i="2" s="1"/>
  <c r="F242" i="2"/>
  <c r="G242" i="2" s="1"/>
  <c r="F238" i="2"/>
  <c r="G238" i="2" s="1"/>
  <c r="F206" i="2"/>
  <c r="G206" i="2" s="1"/>
  <c r="F204" i="2"/>
  <c r="G204" i="2" s="1"/>
  <c r="F200" i="2"/>
  <c r="G200" i="2" s="1"/>
  <c r="F252" i="2"/>
  <c r="G252" i="2" s="1"/>
  <c r="F248" i="2"/>
  <c r="G248" i="2" s="1"/>
  <c r="F234" i="2"/>
  <c r="G234" i="2" s="1"/>
  <c r="F232" i="2"/>
  <c r="G232" i="2" s="1"/>
  <c r="F230" i="2"/>
  <c r="G230" i="2" s="1"/>
  <c r="F228" i="2"/>
  <c r="G228" i="2" s="1"/>
  <c r="F192" i="2"/>
  <c r="G192" i="2" s="1"/>
  <c r="F190" i="2"/>
  <c r="G190" i="2" s="1"/>
  <c r="B22" i="12" l="1"/>
  <c r="F7" i="12"/>
  <c r="N75" i="11"/>
  <c r="O75" i="11" s="1"/>
  <c r="P75" i="11" s="1"/>
  <c r="N97" i="11"/>
  <c r="O97" i="11" s="1"/>
  <c r="P97" i="11" s="1"/>
  <c r="N95" i="11"/>
  <c r="O95" i="11" s="1"/>
  <c r="P95" i="11" s="1"/>
  <c r="N96" i="11"/>
  <c r="O96" i="11" s="1"/>
  <c r="P96" i="11" s="1"/>
  <c r="O47" i="11"/>
  <c r="P47" i="11" s="1"/>
  <c r="R215" i="11"/>
  <c r="R216" i="11" s="1"/>
  <c r="R217" i="11" s="1"/>
  <c r="N50" i="11"/>
  <c r="O50" i="11" s="1"/>
  <c r="P50" i="11" s="1"/>
  <c r="N162" i="11"/>
  <c r="O162" i="11" s="1"/>
  <c r="P162" i="11" s="1"/>
  <c r="M86" i="11"/>
  <c r="M214" i="11"/>
  <c r="N214" i="11" s="1"/>
  <c r="R218" i="11" l="1"/>
  <c r="N86" i="11"/>
  <c r="O86" i="11" s="1"/>
  <c r="P86" i="11" s="1"/>
  <c r="O214" i="11"/>
  <c r="P214" i="11" s="1"/>
  <c r="M156" i="11" l="1"/>
  <c r="N156" i="11" s="1"/>
  <c r="O156" i="11" s="1"/>
  <c r="P156" i="11" s="1"/>
  <c r="G247" i="11" l="1"/>
  <c r="F247" i="11"/>
  <c r="E247" i="11"/>
  <c r="D247" i="11"/>
  <c r="C247" i="11"/>
  <c r="B247" i="11"/>
  <c r="G246" i="11"/>
  <c r="F246" i="11"/>
  <c r="E246" i="11"/>
  <c r="D246" i="11"/>
  <c r="C246" i="11"/>
  <c r="B246" i="11"/>
  <c r="G245" i="11"/>
  <c r="F245" i="11"/>
  <c r="E245" i="11"/>
  <c r="D245" i="11"/>
  <c r="C245" i="11"/>
  <c r="B245" i="11"/>
  <c r="G244" i="11"/>
  <c r="F244" i="11"/>
  <c r="E244" i="11"/>
  <c r="D244" i="11"/>
  <c r="C244" i="11"/>
  <c r="B244" i="11"/>
  <c r="G243" i="11"/>
  <c r="F243" i="11"/>
  <c r="E243" i="11"/>
  <c r="D243" i="11"/>
  <c r="C243" i="11"/>
  <c r="B243" i="11"/>
  <c r="G242" i="11"/>
  <c r="F242" i="11"/>
  <c r="E242" i="11"/>
  <c r="D242" i="11"/>
  <c r="C242" i="11"/>
  <c r="B242" i="11"/>
  <c r="G241" i="11"/>
  <c r="F241" i="11"/>
  <c r="E241" i="11"/>
  <c r="D241" i="11"/>
  <c r="C241" i="11"/>
  <c r="B241" i="11"/>
  <c r="G240" i="11"/>
  <c r="F240" i="11"/>
  <c r="E240" i="11"/>
  <c r="D240" i="11"/>
  <c r="C240" i="11"/>
  <c r="B240" i="11"/>
  <c r="G239" i="11"/>
  <c r="F239" i="11"/>
  <c r="E239" i="11"/>
  <c r="D239" i="11"/>
  <c r="C239" i="11"/>
  <c r="B239" i="11"/>
  <c r="G238" i="11"/>
  <c r="F238" i="11"/>
  <c r="E238" i="11"/>
  <c r="D238" i="11"/>
  <c r="C238" i="11"/>
  <c r="B238" i="11"/>
  <c r="G237" i="11"/>
  <c r="F237" i="11"/>
  <c r="E237" i="11"/>
  <c r="D237" i="11"/>
  <c r="C237" i="11"/>
  <c r="B237" i="11"/>
  <c r="G236" i="11"/>
  <c r="F236" i="11"/>
  <c r="E236" i="11"/>
  <c r="D236" i="11"/>
  <c r="C236" i="11"/>
  <c r="B236" i="11"/>
  <c r="G235" i="11"/>
  <c r="F235" i="11"/>
  <c r="E235" i="11"/>
  <c r="D235" i="11"/>
  <c r="C235" i="11"/>
  <c r="B235" i="11"/>
  <c r="G234" i="11"/>
  <c r="F234" i="11"/>
  <c r="E234" i="11"/>
  <c r="D234" i="11"/>
  <c r="C234" i="11"/>
  <c r="B234" i="11"/>
  <c r="G233" i="11"/>
  <c r="F233" i="11"/>
  <c r="E233" i="11"/>
  <c r="D233" i="11"/>
  <c r="C233" i="11"/>
  <c r="B233" i="11"/>
  <c r="G232" i="11"/>
  <c r="F232" i="11"/>
  <c r="E232" i="11"/>
  <c r="D232" i="11"/>
  <c r="C232" i="11"/>
  <c r="B232" i="11"/>
  <c r="G231" i="11"/>
  <c r="F231" i="11"/>
  <c r="E231" i="11"/>
  <c r="D231" i="11"/>
  <c r="C231" i="11"/>
  <c r="B231" i="11"/>
  <c r="G230" i="11"/>
  <c r="F230" i="11"/>
  <c r="E230" i="11"/>
  <c r="D230" i="11"/>
  <c r="C230" i="11"/>
  <c r="B230" i="11"/>
  <c r="G229" i="11"/>
  <c r="F229" i="11"/>
  <c r="E229" i="11"/>
  <c r="D229" i="11"/>
  <c r="C229" i="11"/>
  <c r="B229" i="11"/>
  <c r="G228" i="11"/>
  <c r="F228" i="11"/>
  <c r="E228" i="11"/>
  <c r="D228" i="11"/>
  <c r="C228" i="11"/>
  <c r="B228" i="11"/>
  <c r="G227" i="11"/>
  <c r="F227" i="11"/>
  <c r="E227" i="11"/>
  <c r="D227" i="11"/>
  <c r="C227" i="11"/>
  <c r="B227" i="11"/>
  <c r="G226" i="11"/>
  <c r="F226" i="11"/>
  <c r="E226" i="11"/>
  <c r="D226" i="11"/>
  <c r="C226" i="11"/>
  <c r="B226" i="11"/>
  <c r="G225" i="11"/>
  <c r="F225" i="11"/>
  <c r="E225" i="11"/>
  <c r="D225" i="11"/>
  <c r="C225" i="11"/>
  <c r="B225" i="11"/>
  <c r="G224" i="11"/>
  <c r="F224" i="11"/>
  <c r="E224" i="11"/>
  <c r="D224" i="11"/>
  <c r="C224" i="11"/>
  <c r="B224" i="11"/>
  <c r="G223" i="11"/>
  <c r="F223" i="11"/>
  <c r="E223" i="11"/>
  <c r="D223" i="11"/>
  <c r="C223" i="11"/>
  <c r="B223" i="11"/>
  <c r="G222" i="11"/>
  <c r="F222" i="11"/>
  <c r="E222" i="11"/>
  <c r="D222" i="11"/>
  <c r="C222" i="11"/>
  <c r="B222" i="11"/>
  <c r="M212" i="11"/>
  <c r="N212" i="11" s="1"/>
  <c r="M211" i="11"/>
  <c r="N211" i="11" s="1"/>
  <c r="O211" i="11" s="1"/>
  <c r="P211" i="11" s="1"/>
  <c r="M210" i="11"/>
  <c r="M209" i="11"/>
  <c r="N209" i="11" s="1"/>
  <c r="M206" i="11"/>
  <c r="N206" i="11" s="1"/>
  <c r="O206" i="11" s="1"/>
  <c r="P206" i="11" s="1"/>
  <c r="M205" i="11"/>
  <c r="N205" i="11" s="1"/>
  <c r="O205" i="11" s="1"/>
  <c r="P205" i="11" s="1"/>
  <c r="M204" i="11"/>
  <c r="M202" i="11"/>
  <c r="M201" i="11"/>
  <c r="N201" i="11" s="1"/>
  <c r="O201" i="11" s="1"/>
  <c r="P201" i="11" s="1"/>
  <c r="M200" i="11"/>
  <c r="N200" i="11" s="1"/>
  <c r="M199" i="11"/>
  <c r="M198" i="11"/>
  <c r="N198" i="11" s="1"/>
  <c r="M197" i="11"/>
  <c r="N197" i="11" s="1"/>
  <c r="O197" i="11" s="1"/>
  <c r="P197" i="11" s="1"/>
  <c r="M196" i="11"/>
  <c r="N196" i="11" s="1"/>
  <c r="O196" i="11" s="1"/>
  <c r="P196" i="11" s="1"/>
  <c r="M195" i="11"/>
  <c r="M194" i="11"/>
  <c r="M193" i="11"/>
  <c r="N193" i="11" s="1"/>
  <c r="O193" i="11" s="1"/>
  <c r="P193" i="11" s="1"/>
  <c r="M192" i="11"/>
  <c r="N192" i="11" s="1"/>
  <c r="M190" i="11"/>
  <c r="M189" i="11"/>
  <c r="N189" i="11" s="1"/>
  <c r="M186" i="11"/>
  <c r="N186" i="11" s="1"/>
  <c r="O186" i="11" s="1"/>
  <c r="P186" i="11" s="1"/>
  <c r="M185" i="11"/>
  <c r="N185" i="11" s="1"/>
  <c r="O185" i="11" s="1"/>
  <c r="P185" i="11" s="1"/>
  <c r="M184" i="11"/>
  <c r="M182" i="11"/>
  <c r="M181" i="11"/>
  <c r="M180" i="11"/>
  <c r="N180" i="11" s="1"/>
  <c r="M179" i="11"/>
  <c r="M178" i="11"/>
  <c r="N178" i="11" s="1"/>
  <c r="M177" i="11"/>
  <c r="N177" i="11" s="1"/>
  <c r="O177" i="11" s="1"/>
  <c r="P177" i="11" s="1"/>
  <c r="M175" i="11"/>
  <c r="N175" i="11" s="1"/>
  <c r="O175" i="11" s="1"/>
  <c r="P175" i="11" s="1"/>
  <c r="J238" i="11"/>
  <c r="M174" i="11"/>
  <c r="M173" i="11"/>
  <c r="M172" i="11"/>
  <c r="M171" i="11"/>
  <c r="N171" i="11" s="1"/>
  <c r="O171" i="11" s="1"/>
  <c r="P171" i="11" s="1"/>
  <c r="M170" i="11"/>
  <c r="M167" i="11"/>
  <c r="M166" i="11"/>
  <c r="N166" i="11" s="1"/>
  <c r="O166" i="11" s="1"/>
  <c r="P166" i="11" s="1"/>
  <c r="M165" i="11"/>
  <c r="N165" i="11" s="1"/>
  <c r="O165" i="11" s="1"/>
  <c r="P165" i="11" s="1"/>
  <c r="M164" i="11"/>
  <c r="M163" i="11"/>
  <c r="M161" i="11"/>
  <c r="N161" i="11" s="1"/>
  <c r="O161" i="11" s="1"/>
  <c r="P161" i="11" s="1"/>
  <c r="M160" i="11"/>
  <c r="N160" i="11" s="1"/>
  <c r="M159" i="11"/>
  <c r="M157" i="11"/>
  <c r="N157" i="11" s="1"/>
  <c r="M155" i="11"/>
  <c r="N155" i="11" s="1"/>
  <c r="O155" i="11" s="1"/>
  <c r="P155" i="11" s="1"/>
  <c r="M154" i="11"/>
  <c r="N154" i="11" s="1"/>
  <c r="O154" i="11" s="1"/>
  <c r="P154" i="11" s="1"/>
  <c r="M153" i="11"/>
  <c r="M151" i="11"/>
  <c r="M150" i="11"/>
  <c r="N150" i="11" s="1"/>
  <c r="O150" i="11" s="1"/>
  <c r="P150" i="11" s="1"/>
  <c r="M148" i="11"/>
  <c r="N148" i="11" s="1"/>
  <c r="O148" i="11" s="1"/>
  <c r="P148" i="11" s="1"/>
  <c r="M146" i="11"/>
  <c r="M145" i="11"/>
  <c r="N145" i="11" s="1"/>
  <c r="M143" i="11"/>
  <c r="N143" i="11" s="1"/>
  <c r="M142" i="11"/>
  <c r="N142" i="11" s="1"/>
  <c r="O142" i="11" s="1"/>
  <c r="P142" i="11" s="1"/>
  <c r="M141" i="11"/>
  <c r="M140" i="11"/>
  <c r="M139" i="11"/>
  <c r="N139" i="11" s="1"/>
  <c r="O139" i="11" s="1"/>
  <c r="P139" i="11" s="1"/>
  <c r="M138" i="11"/>
  <c r="N138" i="11" s="1"/>
  <c r="O138" i="11" s="1"/>
  <c r="P138" i="11" s="1"/>
  <c r="M137" i="11"/>
  <c r="M136" i="11"/>
  <c r="M135" i="11"/>
  <c r="N135" i="11" s="1"/>
  <c r="O135" i="11" s="1"/>
  <c r="P135" i="11" s="1"/>
  <c r="M134" i="11"/>
  <c r="N134" i="11" s="1"/>
  <c r="O134" i="11" s="1"/>
  <c r="P134" i="11" s="1"/>
  <c r="M133" i="11"/>
  <c r="M132" i="11"/>
  <c r="N132" i="11" s="1"/>
  <c r="M131" i="11"/>
  <c r="N131" i="11" s="1"/>
  <c r="M130" i="11"/>
  <c r="N130" i="11" s="1"/>
  <c r="O130" i="11" s="1"/>
  <c r="P130" i="11" s="1"/>
  <c r="M128" i="11"/>
  <c r="M126" i="11"/>
  <c r="N126" i="11" s="1"/>
  <c r="M124" i="11"/>
  <c r="N124" i="11" s="1"/>
  <c r="O124" i="11" s="1"/>
  <c r="P124" i="11" s="1"/>
  <c r="M123" i="11"/>
  <c r="N123" i="11" s="1"/>
  <c r="O123" i="11" s="1"/>
  <c r="P123" i="11" s="1"/>
  <c r="M122" i="11"/>
  <c r="M120" i="11"/>
  <c r="N120" i="11" s="1"/>
  <c r="M9" i="11"/>
  <c r="N9" i="11" s="1"/>
  <c r="O9" i="11" s="1"/>
  <c r="P9" i="11" s="1"/>
  <c r="M117" i="11"/>
  <c r="N117" i="11" s="1"/>
  <c r="O117" i="11" s="1"/>
  <c r="P117" i="11" s="1"/>
  <c r="M116" i="11"/>
  <c r="M115" i="11"/>
  <c r="M114" i="11"/>
  <c r="N114" i="11" s="1"/>
  <c r="O114" i="11" s="1"/>
  <c r="P114" i="11" s="1"/>
  <c r="M113" i="11"/>
  <c r="N113" i="11" s="1"/>
  <c r="O113" i="11" s="1"/>
  <c r="P113" i="11" s="1"/>
  <c r="M109" i="11"/>
  <c r="M108" i="11"/>
  <c r="N108" i="11" s="1"/>
  <c r="M107" i="11"/>
  <c r="N107" i="11" s="1"/>
  <c r="M106" i="11"/>
  <c r="N106" i="11" s="1"/>
  <c r="M105" i="11"/>
  <c r="M103" i="11"/>
  <c r="N103" i="11" s="1"/>
  <c r="M94" i="11"/>
  <c r="M93" i="11"/>
  <c r="N93" i="11" s="1"/>
  <c r="O93" i="11" s="1"/>
  <c r="P93" i="11" s="1"/>
  <c r="M92" i="11"/>
  <c r="M91" i="11"/>
  <c r="N91" i="11" s="1"/>
  <c r="M90" i="11"/>
  <c r="N90" i="11" s="1"/>
  <c r="M89" i="11"/>
  <c r="N89" i="11" s="1"/>
  <c r="M88" i="11"/>
  <c r="M84" i="11"/>
  <c r="N84" i="11" s="1"/>
  <c r="M83" i="11"/>
  <c r="N83" i="11" s="1"/>
  <c r="O83" i="11" s="1"/>
  <c r="P83" i="11" s="1"/>
  <c r="M82" i="11"/>
  <c r="N82" i="11" s="1"/>
  <c r="O82" i="11" s="1"/>
  <c r="P82" i="11" s="1"/>
  <c r="M81" i="11"/>
  <c r="M80" i="11"/>
  <c r="N80" i="11" s="1"/>
  <c r="M79" i="11"/>
  <c r="N79" i="11" s="1"/>
  <c r="M78" i="11"/>
  <c r="N78" i="11" s="1"/>
  <c r="M76" i="11"/>
  <c r="M74" i="11"/>
  <c r="N74" i="11" s="1"/>
  <c r="O74" i="11" s="1"/>
  <c r="P74" i="11" s="1"/>
  <c r="M73" i="11"/>
  <c r="N73" i="11" s="1"/>
  <c r="O73" i="11" s="1"/>
  <c r="P73" i="11" s="1"/>
  <c r="M72" i="11"/>
  <c r="M71" i="11"/>
  <c r="N71" i="11" s="1"/>
  <c r="M70" i="11"/>
  <c r="N70" i="11" s="1"/>
  <c r="O70" i="11" s="1"/>
  <c r="P70" i="11" s="1"/>
  <c r="M69" i="11"/>
  <c r="M68" i="11"/>
  <c r="N68" i="11" s="1"/>
  <c r="M67" i="11"/>
  <c r="M65" i="11"/>
  <c r="N65" i="11" s="1"/>
  <c r="O65" i="11" s="1"/>
  <c r="P65" i="11" s="1"/>
  <c r="M64" i="11"/>
  <c r="M63" i="11"/>
  <c r="N63" i="11" s="1"/>
  <c r="O63" i="11" s="1"/>
  <c r="P63" i="11" s="1"/>
  <c r="M62" i="11"/>
  <c r="N62" i="11" s="1"/>
  <c r="O62" i="11" s="1"/>
  <c r="P62" i="11" s="1"/>
  <c r="M66" i="11"/>
  <c r="M61" i="11"/>
  <c r="N61" i="11" s="1"/>
  <c r="O61" i="11" s="1"/>
  <c r="P61" i="11" s="1"/>
  <c r="M60" i="11"/>
  <c r="M59" i="11"/>
  <c r="M58" i="11"/>
  <c r="N58" i="11" s="1"/>
  <c r="M57" i="11"/>
  <c r="N57" i="11" s="1"/>
  <c r="O57" i="11" s="1"/>
  <c r="P57" i="11" s="1"/>
  <c r="M56" i="11"/>
  <c r="M55" i="11"/>
  <c r="M54" i="11"/>
  <c r="M53" i="11"/>
  <c r="N53" i="11" s="1"/>
  <c r="O53" i="11" s="1"/>
  <c r="P53" i="11" s="1"/>
  <c r="M51" i="11"/>
  <c r="N51" i="11" s="1"/>
  <c r="O51" i="11" s="1"/>
  <c r="P51" i="11" s="1"/>
  <c r="M48" i="11"/>
  <c r="M45" i="11"/>
  <c r="M44" i="11"/>
  <c r="M43" i="11"/>
  <c r="M42" i="11"/>
  <c r="M41" i="11"/>
  <c r="N41" i="11" s="1"/>
  <c r="O41" i="11" s="1"/>
  <c r="P41" i="11" s="1"/>
  <c r="M40" i="11"/>
  <c r="N40" i="11" s="1"/>
  <c r="O40" i="11" s="1"/>
  <c r="P40" i="11" s="1"/>
  <c r="M39" i="11"/>
  <c r="M38" i="11"/>
  <c r="N38" i="11" s="1"/>
  <c r="M37" i="11"/>
  <c r="N37" i="11" s="1"/>
  <c r="O37" i="11" s="1"/>
  <c r="P37" i="11" s="1"/>
  <c r="M36" i="11"/>
  <c r="N36" i="11" s="1"/>
  <c r="O36" i="11" s="1"/>
  <c r="P36" i="11" s="1"/>
  <c r="M35" i="11"/>
  <c r="M32" i="11"/>
  <c r="N32" i="11" s="1"/>
  <c r="M30" i="11"/>
  <c r="N30" i="11" s="1"/>
  <c r="O30" i="11" s="1"/>
  <c r="P30" i="11" s="1"/>
  <c r="M188" i="11"/>
  <c r="M29" i="11"/>
  <c r="N29" i="11" s="1"/>
  <c r="M28" i="11"/>
  <c r="N28" i="11" s="1"/>
  <c r="M27" i="11"/>
  <c r="N27" i="11" s="1"/>
  <c r="O27" i="11" s="1"/>
  <c r="P27" i="11" s="1"/>
  <c r="M26" i="11"/>
  <c r="M25" i="11"/>
  <c r="N25" i="11" s="1"/>
  <c r="M24" i="11"/>
  <c r="N24" i="11" s="1"/>
  <c r="M23" i="11"/>
  <c r="N23" i="11" s="1"/>
  <c r="O23" i="11" s="1"/>
  <c r="P23" i="11" s="1"/>
  <c r="M22" i="11"/>
  <c r="M21" i="11"/>
  <c r="N21" i="11" s="1"/>
  <c r="M20" i="11"/>
  <c r="N20" i="11" s="1"/>
  <c r="O20" i="11" s="1"/>
  <c r="P20" i="11" s="1"/>
  <c r="M213" i="11"/>
  <c r="N213" i="11" s="1"/>
  <c r="O213" i="11" s="1"/>
  <c r="P213" i="11" s="1"/>
  <c r="M19" i="11"/>
  <c r="M18" i="11"/>
  <c r="N18" i="11" s="1"/>
  <c r="M17" i="11"/>
  <c r="N17" i="11" s="1"/>
  <c r="M16" i="11"/>
  <c r="N16" i="11" s="1"/>
  <c r="O16" i="11" s="1"/>
  <c r="P16" i="11" s="1"/>
  <c r="M15" i="11"/>
  <c r="M33" i="11"/>
  <c r="N33" i="11" s="1"/>
  <c r="M14" i="11"/>
  <c r="N14" i="11" s="1"/>
  <c r="O14" i="11" s="1"/>
  <c r="P14" i="11" s="1"/>
  <c r="M13" i="11"/>
  <c r="M12" i="11"/>
  <c r="M11" i="11"/>
  <c r="N11" i="11" s="1"/>
  <c r="O11" i="11" s="1"/>
  <c r="P11" i="11" s="1"/>
  <c r="M10" i="11"/>
  <c r="M8" i="11"/>
  <c r="N8" i="11" s="1"/>
  <c r="M7" i="11"/>
  <c r="N7" i="11" s="1"/>
  <c r="M6" i="11"/>
  <c r="N6" i="11" s="1"/>
  <c r="M5" i="11"/>
  <c r="M4" i="11"/>
  <c r="N4" i="11" s="1"/>
  <c r="M3" i="11"/>
  <c r="N3" i="11" s="1"/>
  <c r="O3" i="11" s="1"/>
  <c r="P3" i="11" s="1"/>
  <c r="C5" i="12"/>
  <c r="M2" i="11"/>
  <c r="R10" i="6"/>
  <c r="AB7" i="6"/>
  <c r="AA7" i="6"/>
  <c r="Z7" i="6"/>
  <c r="Y7" i="6"/>
  <c r="X7" i="6"/>
  <c r="W7" i="6"/>
  <c r="V7" i="6"/>
  <c r="U7" i="6"/>
  <c r="T7" i="6"/>
  <c r="S7" i="6"/>
  <c r="S10" i="6" s="1"/>
  <c r="R7" i="6"/>
  <c r="Q7" i="6"/>
  <c r="Q10" i="6" s="1"/>
  <c r="P7" i="6"/>
  <c r="O7" i="6"/>
  <c r="N7" i="6"/>
  <c r="M7" i="6"/>
  <c r="L7" i="6"/>
  <c r="K7" i="6"/>
  <c r="J7" i="6"/>
  <c r="I7" i="6"/>
  <c r="H7" i="6"/>
  <c r="G7" i="6"/>
  <c r="F7" i="6"/>
  <c r="E7" i="6"/>
  <c r="D7" i="6"/>
  <c r="C6" i="6"/>
  <c r="C5" i="6"/>
  <c r="C4" i="6"/>
  <c r="C3" i="6"/>
  <c r="C2" i="6"/>
  <c r="D5" i="12" l="1"/>
  <c r="E5" i="12" s="1"/>
  <c r="C2" i="12"/>
  <c r="C6" i="12"/>
  <c r="C3" i="12"/>
  <c r="C4" i="12"/>
  <c r="J222" i="11"/>
  <c r="N45" i="11"/>
  <c r="O45" i="11" s="1"/>
  <c r="P45" i="11" s="1"/>
  <c r="H247" i="11"/>
  <c r="J233" i="11"/>
  <c r="J235" i="11"/>
  <c r="J237" i="11"/>
  <c r="J245" i="11"/>
  <c r="H227" i="11"/>
  <c r="H235" i="11"/>
  <c r="H236" i="11"/>
  <c r="H240" i="11"/>
  <c r="H243" i="11"/>
  <c r="H244" i="11"/>
  <c r="J236" i="11"/>
  <c r="J227" i="11"/>
  <c r="J247" i="11"/>
  <c r="J225" i="11"/>
  <c r="J226" i="11"/>
  <c r="J232" i="11"/>
  <c r="E248" i="11"/>
  <c r="J243" i="11"/>
  <c r="H224" i="11"/>
  <c r="H228" i="11"/>
  <c r="H232" i="11"/>
  <c r="I226" i="11"/>
  <c r="E2" i="9"/>
  <c r="J244" i="11"/>
  <c r="J231" i="11"/>
  <c r="J234" i="11"/>
  <c r="J239" i="11"/>
  <c r="J240" i="11"/>
  <c r="J223" i="11"/>
  <c r="J224" i="11"/>
  <c r="J241" i="11"/>
  <c r="J242" i="11"/>
  <c r="J246" i="11"/>
  <c r="J228" i="11"/>
  <c r="J229" i="11"/>
  <c r="J230" i="11"/>
  <c r="O78" i="11"/>
  <c r="P78" i="11" s="1"/>
  <c r="H223" i="11"/>
  <c r="H225" i="11"/>
  <c r="H226" i="11"/>
  <c r="H229" i="11"/>
  <c r="H230" i="11"/>
  <c r="H231" i="11"/>
  <c r="H233" i="11"/>
  <c r="H234" i="11"/>
  <c r="H237" i="11"/>
  <c r="H238" i="11"/>
  <c r="H239" i="11"/>
  <c r="H241" i="11"/>
  <c r="H242" i="11"/>
  <c r="H245" i="11"/>
  <c r="H246" i="11"/>
  <c r="O192" i="11"/>
  <c r="P192" i="11" s="1"/>
  <c r="D248" i="11"/>
  <c r="G248" i="11"/>
  <c r="F248" i="11"/>
  <c r="C248" i="11"/>
  <c r="H222" i="11"/>
  <c r="O180" i="11"/>
  <c r="P180" i="11" s="1"/>
  <c r="O71" i="11"/>
  <c r="P71" i="11" s="1"/>
  <c r="B248" i="11"/>
  <c r="O89" i="11"/>
  <c r="P89" i="11" s="1"/>
  <c r="N181" i="11"/>
  <c r="O181" i="11" s="1"/>
  <c r="P181" i="11" s="1"/>
  <c r="N56" i="11"/>
  <c r="O56" i="11" s="1"/>
  <c r="P56" i="11" s="1"/>
  <c r="N67" i="11"/>
  <c r="O67" i="11" s="1"/>
  <c r="P67" i="11" s="1"/>
  <c r="N94" i="11"/>
  <c r="O94" i="11" s="1"/>
  <c r="P94" i="11" s="1"/>
  <c r="O106" i="11"/>
  <c r="P106" i="11" s="1"/>
  <c r="O107" i="11"/>
  <c r="P107" i="11" s="1"/>
  <c r="O200" i="11"/>
  <c r="P200" i="11" s="1"/>
  <c r="N44" i="11"/>
  <c r="O44" i="11" s="1"/>
  <c r="P44" i="11" s="1"/>
  <c r="O143" i="11"/>
  <c r="P143" i="11" s="1"/>
  <c r="I236" i="11" s="1"/>
  <c r="O17" i="11"/>
  <c r="P17" i="11" s="1"/>
  <c r="O24" i="11"/>
  <c r="P24" i="11" s="1"/>
  <c r="O79" i="11"/>
  <c r="P79" i="11" s="1"/>
  <c r="O90" i="11"/>
  <c r="P90" i="11" s="1"/>
  <c r="O131" i="11"/>
  <c r="P131" i="11" s="1"/>
  <c r="O145" i="11"/>
  <c r="P145" i="11" s="1"/>
  <c r="O178" i="11"/>
  <c r="P178" i="11" s="1"/>
  <c r="O212" i="11"/>
  <c r="O33" i="11"/>
  <c r="P33" i="11" s="1"/>
  <c r="O6" i="11"/>
  <c r="P6" i="11" s="1"/>
  <c r="O25" i="11"/>
  <c r="P25" i="11" s="1"/>
  <c r="O32" i="11"/>
  <c r="P32" i="11" s="1"/>
  <c r="O198" i="11"/>
  <c r="O28" i="11"/>
  <c r="P28" i="11" s="1"/>
  <c r="N115" i="11"/>
  <c r="O115" i="11" s="1"/>
  <c r="P115" i="11" s="1"/>
  <c r="N136" i="11"/>
  <c r="O136" i="11" s="1"/>
  <c r="P136" i="11" s="1"/>
  <c r="N172" i="11"/>
  <c r="O172" i="11" s="1"/>
  <c r="P172" i="11" s="1"/>
  <c r="N12" i="11"/>
  <c r="O12" i="11" s="1"/>
  <c r="P12" i="11" s="1"/>
  <c r="N54" i="11"/>
  <c r="O54" i="11" s="1"/>
  <c r="P54" i="11" s="1"/>
  <c r="O68" i="11"/>
  <c r="P68" i="11" s="1"/>
  <c r="O84" i="11"/>
  <c r="P84" i="11" s="1"/>
  <c r="O103" i="11"/>
  <c r="P103" i="11" s="1"/>
  <c r="O160" i="11"/>
  <c r="P160" i="11" s="1"/>
  <c r="N167" i="11"/>
  <c r="O167" i="11" s="1"/>
  <c r="P167" i="11" s="1"/>
  <c r="O189" i="11"/>
  <c r="P189" i="11" s="1"/>
  <c r="O7" i="11"/>
  <c r="P7" i="11" s="1"/>
  <c r="N42" i="11"/>
  <c r="O42" i="11" s="1"/>
  <c r="P42" i="11" s="1"/>
  <c r="O126" i="11"/>
  <c r="P126" i="11" s="1"/>
  <c r="O157" i="11"/>
  <c r="P157" i="11" s="1"/>
  <c r="O209" i="11"/>
  <c r="P209" i="11" s="1"/>
  <c r="N146" i="11"/>
  <c r="O146" i="11" s="1"/>
  <c r="P146" i="11" s="1"/>
  <c r="O4" i="11"/>
  <c r="P4" i="11" s="1"/>
  <c r="N163" i="11"/>
  <c r="O163" i="11" s="1"/>
  <c r="P163" i="11" s="1"/>
  <c r="N202" i="11"/>
  <c r="O202" i="11" s="1"/>
  <c r="P202" i="11" s="1"/>
  <c r="O58" i="11"/>
  <c r="P58" i="11" s="1"/>
  <c r="O132" i="11"/>
  <c r="P132" i="11" s="1"/>
  <c r="O21" i="11"/>
  <c r="P21" i="11" s="1"/>
  <c r="N76" i="11"/>
  <c r="O76" i="11" s="1"/>
  <c r="P76" i="11" s="1"/>
  <c r="N140" i="11"/>
  <c r="O140" i="11" s="1"/>
  <c r="P140" i="11" s="1"/>
  <c r="O120" i="11"/>
  <c r="P120" i="11" s="1"/>
  <c r="N69" i="11"/>
  <c r="O69" i="11" s="1"/>
  <c r="P69" i="11" s="1"/>
  <c r="N26" i="11"/>
  <c r="O26" i="11" s="1"/>
  <c r="P26" i="11" s="1"/>
  <c r="N88" i="11"/>
  <c r="O88" i="11" s="1"/>
  <c r="P88" i="11" s="1"/>
  <c r="N151" i="11"/>
  <c r="O151" i="11" s="1"/>
  <c r="P151" i="11" s="1"/>
  <c r="N194" i="11"/>
  <c r="O194" i="11" s="1"/>
  <c r="P194" i="11" s="1"/>
  <c r="N137" i="11"/>
  <c r="O137" i="11" s="1"/>
  <c r="P137" i="11" s="1"/>
  <c r="N19" i="11"/>
  <c r="O19" i="11" s="1"/>
  <c r="P19" i="11" s="1"/>
  <c r="N5" i="11"/>
  <c r="O5" i="11" s="1"/>
  <c r="P5" i="11" s="1"/>
  <c r="N72" i="11"/>
  <c r="O72" i="11" s="1"/>
  <c r="P72" i="11" s="1"/>
  <c r="O80" i="11"/>
  <c r="P80" i="11" s="1"/>
  <c r="N105" i="11"/>
  <c r="O105" i="11" s="1"/>
  <c r="P105" i="11" s="1"/>
  <c r="N55" i="11"/>
  <c r="O55" i="11" s="1"/>
  <c r="P55" i="11" s="1"/>
  <c r="N10" i="11"/>
  <c r="O10" i="11" s="1"/>
  <c r="P10" i="11" s="1"/>
  <c r="N15" i="11"/>
  <c r="O15" i="11" s="1"/>
  <c r="P15" i="11" s="1"/>
  <c r="N188" i="11"/>
  <c r="O188" i="11" s="1"/>
  <c r="P188" i="11" s="1"/>
  <c r="O8" i="11"/>
  <c r="P8" i="11" s="1"/>
  <c r="O18" i="11"/>
  <c r="P18" i="11" s="1"/>
  <c r="N22" i="11"/>
  <c r="O22" i="11" s="1"/>
  <c r="P22" i="11" s="1"/>
  <c r="O29" i="11"/>
  <c r="P29" i="11" s="1"/>
  <c r="O91" i="11"/>
  <c r="P91" i="11" s="1"/>
  <c r="N116" i="11"/>
  <c r="O116" i="11" s="1"/>
  <c r="P116" i="11" s="1"/>
  <c r="N182" i="11"/>
  <c r="O182" i="11" s="1"/>
  <c r="P182" i="11" s="1"/>
  <c r="N66" i="11"/>
  <c r="O66" i="11" s="1"/>
  <c r="P66" i="11" s="1"/>
  <c r="N173" i="11"/>
  <c r="O173" i="11" s="1"/>
  <c r="P173" i="11" s="1"/>
  <c r="N2" i="11"/>
  <c r="O2" i="11" s="1"/>
  <c r="P2" i="11" s="1"/>
  <c r="N13" i="11"/>
  <c r="O13" i="11" s="1"/>
  <c r="P13" i="11" s="1"/>
  <c r="N35" i="11"/>
  <c r="O35" i="11" s="1"/>
  <c r="P35" i="11" s="1"/>
  <c r="O38" i="11"/>
  <c r="P38" i="11" s="1"/>
  <c r="N43" i="11"/>
  <c r="O43" i="11" s="1"/>
  <c r="P43" i="11" s="1"/>
  <c r="O108" i="11"/>
  <c r="P108" i="11" s="1"/>
  <c r="N128" i="11"/>
  <c r="O128" i="11" s="1"/>
  <c r="P128" i="11" s="1"/>
  <c r="N39" i="11"/>
  <c r="O39" i="11" s="1"/>
  <c r="P39" i="11" s="1"/>
  <c r="N48" i="11"/>
  <c r="O48" i="11" s="1"/>
  <c r="P48" i="11" s="1"/>
  <c r="N59" i="11"/>
  <c r="O59" i="11" s="1"/>
  <c r="P59" i="11" s="1"/>
  <c r="N64" i="11"/>
  <c r="O64" i="11" s="1"/>
  <c r="P64" i="11" s="1"/>
  <c r="N81" i="11"/>
  <c r="O81" i="11" s="1"/>
  <c r="P81" i="11" s="1"/>
  <c r="N92" i="11"/>
  <c r="O92" i="11" s="1"/>
  <c r="P92" i="11" s="1"/>
  <c r="N109" i="11"/>
  <c r="O109" i="11" s="1"/>
  <c r="P109" i="11" s="1"/>
  <c r="N122" i="11"/>
  <c r="O122" i="11" s="1"/>
  <c r="P122" i="11" s="1"/>
  <c r="N133" i="11"/>
  <c r="O133" i="11" s="1"/>
  <c r="P133" i="11" s="1"/>
  <c r="N141" i="11"/>
  <c r="O141" i="11" s="1"/>
  <c r="P141" i="11" s="1"/>
  <c r="N153" i="11"/>
  <c r="O153" i="11" s="1"/>
  <c r="P153" i="11" s="1"/>
  <c r="N164" i="11"/>
  <c r="O164" i="11" s="1"/>
  <c r="P164" i="11" s="1"/>
  <c r="N174" i="11"/>
  <c r="O174" i="11" s="1"/>
  <c r="P174" i="11" s="1"/>
  <c r="N184" i="11"/>
  <c r="O184" i="11" s="1"/>
  <c r="P184" i="11" s="1"/>
  <c r="N195" i="11"/>
  <c r="O195" i="11" s="1"/>
  <c r="P195" i="11" s="1"/>
  <c r="N204" i="11"/>
  <c r="O204" i="11" s="1"/>
  <c r="P204" i="11" s="1"/>
  <c r="N159" i="11"/>
  <c r="O159" i="11" s="1"/>
  <c r="P159" i="11" s="1"/>
  <c r="N170" i="11"/>
  <c r="O170" i="11" s="1"/>
  <c r="P170" i="11" s="1"/>
  <c r="N179" i="11"/>
  <c r="O179" i="11" s="1"/>
  <c r="P179" i="11" s="1"/>
  <c r="N190" i="11"/>
  <c r="O190" i="11" s="1"/>
  <c r="P190" i="11" s="1"/>
  <c r="N199" i="11"/>
  <c r="O199" i="11" s="1"/>
  <c r="P199" i="11" s="1"/>
  <c r="N210" i="11"/>
  <c r="O210" i="11" s="1"/>
  <c r="P210" i="11" s="1"/>
  <c r="N60" i="11"/>
  <c r="O60" i="11" s="1"/>
  <c r="P60" i="11" s="1"/>
  <c r="C7" i="6"/>
  <c r="E91" i="9"/>
  <c r="C14" i="6" l="1"/>
  <c r="C11" i="6"/>
  <c r="P2" i="9"/>
  <c r="P198" i="11"/>
  <c r="I242" i="11" s="1"/>
  <c r="P212" i="11"/>
  <c r="Z2" i="9" s="1"/>
  <c r="D4" i="12"/>
  <c r="E4" i="12" s="1"/>
  <c r="F4" i="12" s="1"/>
  <c r="D3" i="12"/>
  <c r="E3" i="12" s="1"/>
  <c r="D6" i="12"/>
  <c r="E6" i="12" s="1"/>
  <c r="F5" i="12"/>
  <c r="D2" i="12"/>
  <c r="I229" i="11"/>
  <c r="S2" i="9"/>
  <c r="X2" i="9"/>
  <c r="J2" i="9"/>
  <c r="K2" i="9"/>
  <c r="I247" i="11"/>
  <c r="T2" i="9"/>
  <c r="J248" i="11"/>
  <c r="I239" i="11"/>
  <c r="I230" i="11"/>
  <c r="I235" i="11"/>
  <c r="O2" i="9"/>
  <c r="D2" i="9"/>
  <c r="H248" i="11"/>
  <c r="H2" i="9"/>
  <c r="I238" i="11"/>
  <c r="R2" i="9"/>
  <c r="I225" i="11"/>
  <c r="F2" i="9"/>
  <c r="I223" i="11"/>
  <c r="I2" i="9"/>
  <c r="I243" i="11"/>
  <c r="W2" i="9"/>
  <c r="I245" i="11"/>
  <c r="Y2" i="9"/>
  <c r="I234" i="11"/>
  <c r="N2" i="9"/>
  <c r="I232" i="11"/>
  <c r="L2" i="9"/>
  <c r="G2" i="9"/>
  <c r="U2" i="9"/>
  <c r="I233" i="11"/>
  <c r="M2" i="9"/>
  <c r="B2" i="9"/>
  <c r="I240" i="11"/>
  <c r="I237" i="11"/>
  <c r="Q2" i="9"/>
  <c r="C2" i="9"/>
  <c r="I228" i="11"/>
  <c r="I244" i="11"/>
  <c r="I224" i="11"/>
  <c r="I231" i="11"/>
  <c r="I222" i="11"/>
  <c r="I227" i="11"/>
  <c r="I241" i="11"/>
  <c r="Z91" i="9"/>
  <c r="P91" i="9"/>
  <c r="C91" i="9"/>
  <c r="R91" i="9"/>
  <c r="G91" i="9"/>
  <c r="T91" i="9"/>
  <c r="L91" i="9"/>
  <c r="D91" i="9"/>
  <c r="M91" i="9"/>
  <c r="U91" i="9"/>
  <c r="Q91" i="9"/>
  <c r="S91" i="9"/>
  <c r="H91" i="9"/>
  <c r="I91" i="9"/>
  <c r="K91" i="9"/>
  <c r="X91" i="9"/>
  <c r="F91" i="9"/>
  <c r="W91" i="9"/>
  <c r="Y91" i="9"/>
  <c r="B91" i="9"/>
  <c r="N91" i="9"/>
  <c r="J91" i="9"/>
  <c r="O91" i="9"/>
  <c r="P215" i="11" l="1"/>
  <c r="G2" i="12" s="1"/>
  <c r="D14" i="6" s="1"/>
  <c r="E14" i="6" s="1"/>
  <c r="I246" i="11"/>
  <c r="I248" i="11" s="1"/>
  <c r="V2" i="9"/>
  <c r="F6" i="12"/>
  <c r="F3" i="12"/>
  <c r="D8" i="12"/>
  <c r="E2" i="12"/>
  <c r="F2" i="12" s="1"/>
  <c r="V91" i="9"/>
  <c r="A91" i="9" l="1"/>
  <c r="H2" i="12"/>
  <c r="F8" i="12"/>
  <c r="B24" i="12" s="1"/>
  <c r="E8" i="12"/>
  <c r="AA10" i="6"/>
  <c r="Z10" i="6"/>
  <c r="Y10" i="6"/>
  <c r="X10" i="6"/>
  <c r="W10" i="6"/>
  <c r="V10" i="6"/>
  <c r="U10" i="6"/>
  <c r="T10" i="6"/>
  <c r="P10" i="6"/>
  <c r="O10" i="6"/>
  <c r="N10" i="6"/>
  <c r="M10" i="6"/>
  <c r="L10" i="6"/>
  <c r="J10" i="6"/>
  <c r="I10" i="6"/>
  <c r="H10" i="6"/>
  <c r="G10" i="6"/>
  <c r="F10" i="6"/>
  <c r="E10" i="6"/>
  <c r="D10" i="6"/>
  <c r="K10" i="6" l="1"/>
  <c r="J100" i="2" l="1"/>
  <c r="F253" i="2"/>
  <c r="G253" i="2" s="1"/>
  <c r="H253" i="2" s="1"/>
  <c r="F251" i="2"/>
  <c r="F250" i="2"/>
  <c r="F249" i="2"/>
  <c r="G249" i="2" s="1"/>
  <c r="H248" i="2"/>
  <c r="F247" i="2"/>
  <c r="F246" i="2"/>
  <c r="F245" i="2"/>
  <c r="G245" i="2" s="1"/>
  <c r="H245" i="2" s="1"/>
  <c r="F243" i="2"/>
  <c r="F241" i="2"/>
  <c r="G241" i="2" s="1"/>
  <c r="F240" i="2"/>
  <c r="G240" i="2" s="1"/>
  <c r="H240" i="2" s="1"/>
  <c r="F239" i="2"/>
  <c r="G239" i="2" s="1"/>
  <c r="H239" i="2" s="1"/>
  <c r="F237" i="2"/>
  <c r="G237" i="2" s="1"/>
  <c r="H237" i="2" s="1"/>
  <c r="F236" i="2"/>
  <c r="F235" i="2"/>
  <c r="G235" i="2" s="1"/>
  <c r="F233" i="2"/>
  <c r="G233" i="2" s="1"/>
  <c r="F231" i="2"/>
  <c r="G231" i="2" s="1"/>
  <c r="H231" i="2" s="1"/>
  <c r="F229" i="2"/>
  <c r="G229" i="2" s="1"/>
  <c r="H229" i="2" s="1"/>
  <c r="F227" i="2"/>
  <c r="G227" i="2" s="1"/>
  <c r="F226" i="2"/>
  <c r="F225" i="2"/>
  <c r="G225" i="2" s="1"/>
  <c r="F224" i="2"/>
  <c r="F223" i="2"/>
  <c r="F222" i="2"/>
  <c r="F221" i="2"/>
  <c r="G221" i="2" s="1"/>
  <c r="H221" i="2" s="1"/>
  <c r="F220" i="2"/>
  <c r="F219" i="2"/>
  <c r="G219" i="2" s="1"/>
  <c r="F218" i="2"/>
  <c r="F217" i="2"/>
  <c r="F216" i="2"/>
  <c r="F215" i="2"/>
  <c r="F214" i="2"/>
  <c r="F213" i="2"/>
  <c r="G213" i="2" s="1"/>
  <c r="H213" i="2" s="1"/>
  <c r="F212" i="2"/>
  <c r="F211" i="2"/>
  <c r="G211" i="2" s="1"/>
  <c r="F210" i="2"/>
  <c r="F209" i="2"/>
  <c r="G209" i="2" s="1"/>
  <c r="F208" i="2"/>
  <c r="G208" i="2" s="1"/>
  <c r="H208" i="2" s="1"/>
  <c r="F207" i="2"/>
  <c r="F205" i="2"/>
  <c r="G205" i="2" s="1"/>
  <c r="H205" i="2" s="1"/>
  <c r="F203" i="2"/>
  <c r="G203" i="2" s="1"/>
  <c r="F202" i="2"/>
  <c r="F201" i="2"/>
  <c r="F199" i="2"/>
  <c r="F198" i="2"/>
  <c r="F197" i="2"/>
  <c r="G197" i="2" s="1"/>
  <c r="H197" i="2" s="1"/>
  <c r="F196" i="2"/>
  <c r="F195" i="2"/>
  <c r="G195" i="2" s="1"/>
  <c r="F194" i="2"/>
  <c r="F193" i="2"/>
  <c r="G193" i="2" s="1"/>
  <c r="H193" i="2" s="1"/>
  <c r="F191" i="2"/>
  <c r="F189" i="2"/>
  <c r="G189" i="2" s="1"/>
  <c r="H189" i="2" s="1"/>
  <c r="F188" i="2"/>
  <c r="F187" i="2"/>
  <c r="G187" i="2" s="1"/>
  <c r="F186" i="2"/>
  <c r="F185" i="2"/>
  <c r="F184" i="2"/>
  <c r="F183" i="2"/>
  <c r="F182" i="2"/>
  <c r="F181" i="2"/>
  <c r="G181" i="2" s="1"/>
  <c r="H181" i="2" s="1"/>
  <c r="F180" i="2"/>
  <c r="F179" i="2"/>
  <c r="G179" i="2" s="1"/>
  <c r="F178" i="2"/>
  <c r="F177" i="2"/>
  <c r="G177" i="2" s="1"/>
  <c r="F176" i="2"/>
  <c r="F175" i="2"/>
  <c r="F174" i="2"/>
  <c r="F173" i="2"/>
  <c r="G173" i="2" s="1"/>
  <c r="H173" i="2" s="1"/>
  <c r="F172" i="2"/>
  <c r="F171" i="2"/>
  <c r="G171" i="2" s="1"/>
  <c r="F170" i="2"/>
  <c r="F169" i="2"/>
  <c r="F168" i="2"/>
  <c r="F167" i="2"/>
  <c r="F166" i="2"/>
  <c r="F165" i="2"/>
  <c r="G165" i="2" s="1"/>
  <c r="H165" i="2" s="1"/>
  <c r="F164" i="2"/>
  <c r="F163" i="2"/>
  <c r="G163" i="2" s="1"/>
  <c r="F162" i="2"/>
  <c r="F161" i="2"/>
  <c r="F160" i="2"/>
  <c r="F159" i="2"/>
  <c r="F158" i="2"/>
  <c r="F157" i="2"/>
  <c r="G157" i="2" s="1"/>
  <c r="H157" i="2" s="1"/>
  <c r="F156" i="2"/>
  <c r="F155" i="2"/>
  <c r="G155" i="2" s="1"/>
  <c r="F154" i="2"/>
  <c r="F153" i="2"/>
  <c r="G153" i="2" s="1"/>
  <c r="H153" i="2" s="1"/>
  <c r="F152" i="2"/>
  <c r="F151" i="2"/>
  <c r="F150" i="2"/>
  <c r="F149" i="2"/>
  <c r="G149" i="2" s="1"/>
  <c r="H149" i="2" s="1"/>
  <c r="F148" i="2"/>
  <c r="F147" i="2"/>
  <c r="G147" i="2" s="1"/>
  <c r="F146" i="2"/>
  <c r="F145" i="2"/>
  <c r="G145" i="2" s="1"/>
  <c r="F144" i="2"/>
  <c r="F143" i="2"/>
  <c r="F142" i="2"/>
  <c r="F141" i="2"/>
  <c r="G141" i="2" s="1"/>
  <c r="H141" i="2" s="1"/>
  <c r="F140" i="2"/>
  <c r="F139" i="2"/>
  <c r="G139" i="2" s="1"/>
  <c r="F138" i="2"/>
  <c r="F137" i="2"/>
  <c r="F136" i="2"/>
  <c r="F135" i="2"/>
  <c r="F134" i="2"/>
  <c r="F133" i="2"/>
  <c r="G133" i="2" s="1"/>
  <c r="H133" i="2" s="1"/>
  <c r="F132" i="2"/>
  <c r="F131" i="2"/>
  <c r="G131" i="2" s="1"/>
  <c r="F130" i="2"/>
  <c r="F129" i="2"/>
  <c r="G129" i="2" s="1"/>
  <c r="F128" i="2"/>
  <c r="F127" i="2"/>
  <c r="F126" i="2"/>
  <c r="F125" i="2"/>
  <c r="G125" i="2" s="1"/>
  <c r="H125" i="2" s="1"/>
  <c r="F124" i="2"/>
  <c r="F123" i="2"/>
  <c r="G123" i="2" s="1"/>
  <c r="F122" i="2"/>
  <c r="F121" i="2"/>
  <c r="F120" i="2"/>
  <c r="F119" i="2"/>
  <c r="F118" i="2"/>
  <c r="F117" i="2"/>
  <c r="G117" i="2" s="1"/>
  <c r="H117" i="2" s="1"/>
  <c r="F116" i="2"/>
  <c r="F115" i="2"/>
  <c r="G115" i="2" s="1"/>
  <c r="F114" i="2"/>
  <c r="F113" i="2"/>
  <c r="G113" i="2" s="1"/>
  <c r="F112" i="2"/>
  <c r="F111" i="2"/>
  <c r="F110" i="2"/>
  <c r="G110" i="2" s="1"/>
  <c r="F109" i="2"/>
  <c r="G109" i="2" s="1"/>
  <c r="H109" i="2" s="1"/>
  <c r="F108" i="2"/>
  <c r="F107" i="2"/>
  <c r="G107" i="2" s="1"/>
  <c r="F106" i="2"/>
  <c r="F105" i="2"/>
  <c r="G105" i="2" s="1"/>
  <c r="F104" i="2"/>
  <c r="G104" i="2" s="1"/>
  <c r="H104" i="2" s="1"/>
  <c r="F103" i="2"/>
  <c r="F102" i="2"/>
  <c r="G102" i="2" s="1"/>
  <c r="F101" i="2"/>
  <c r="G101" i="2" s="1"/>
  <c r="H101" i="2" s="1"/>
  <c r="BD101" i="2" s="1"/>
  <c r="F100" i="2"/>
  <c r="F99" i="2"/>
  <c r="F98" i="2"/>
  <c r="F97" i="2"/>
  <c r="G97" i="2" s="1"/>
  <c r="H97" i="2" s="1"/>
  <c r="BE97" i="2" s="1"/>
  <c r="F96" i="2"/>
  <c r="F95" i="2"/>
  <c r="F94" i="2"/>
  <c r="G94" i="2" s="1"/>
  <c r="F93" i="2"/>
  <c r="G93" i="2" s="1"/>
  <c r="H93" i="2" s="1"/>
  <c r="BI93" i="2" s="1"/>
  <c r="F92" i="2"/>
  <c r="F91" i="2"/>
  <c r="F90" i="2"/>
  <c r="F89" i="2"/>
  <c r="F88" i="2"/>
  <c r="F87" i="2"/>
  <c r="F86" i="2"/>
  <c r="G86" i="2" s="1"/>
  <c r="F85" i="2"/>
  <c r="G85" i="2" s="1"/>
  <c r="H85" i="2" s="1"/>
  <c r="BG85" i="2" s="1"/>
  <c r="F84" i="2"/>
  <c r="F83" i="2"/>
  <c r="F82" i="2"/>
  <c r="F81" i="2"/>
  <c r="F80" i="2"/>
  <c r="G80" i="2" s="1"/>
  <c r="H80" i="2" s="1"/>
  <c r="F79" i="2"/>
  <c r="F78" i="2"/>
  <c r="G78" i="2" s="1"/>
  <c r="F77" i="2"/>
  <c r="G77" i="2" s="1"/>
  <c r="H77" i="2" s="1"/>
  <c r="BF77" i="2" s="1"/>
  <c r="F76" i="2"/>
  <c r="F75" i="2"/>
  <c r="G75" i="2" s="1"/>
  <c r="H75" i="2" s="1"/>
  <c r="F74" i="2"/>
  <c r="F73" i="2"/>
  <c r="G73" i="2" s="1"/>
  <c r="F72" i="2"/>
  <c r="F71" i="2"/>
  <c r="F70" i="2"/>
  <c r="G70" i="2" s="1"/>
  <c r="H70" i="2" s="1"/>
  <c r="F69" i="2"/>
  <c r="G69" i="2" s="1"/>
  <c r="H69" i="2" s="1"/>
  <c r="BE69" i="2" s="1"/>
  <c r="F68" i="2"/>
  <c r="F67" i="2"/>
  <c r="G67" i="2" s="1"/>
  <c r="H67" i="2" s="1"/>
  <c r="F66" i="2"/>
  <c r="F65" i="2"/>
  <c r="G65" i="2" s="1"/>
  <c r="F64" i="2"/>
  <c r="F63" i="2"/>
  <c r="F62" i="2"/>
  <c r="F61" i="2"/>
  <c r="G61" i="2" s="1"/>
  <c r="H61" i="2" s="1"/>
  <c r="BF61" i="2" s="1"/>
  <c r="F60" i="2"/>
  <c r="F59" i="2"/>
  <c r="F58" i="2"/>
  <c r="F57" i="2"/>
  <c r="F56" i="2"/>
  <c r="G56" i="2" s="1"/>
  <c r="F55" i="2"/>
  <c r="F54" i="2"/>
  <c r="F53" i="2"/>
  <c r="G53" i="2" s="1"/>
  <c r="H53" i="2" s="1"/>
  <c r="BF53" i="2" s="1"/>
  <c r="F52" i="2"/>
  <c r="F51" i="2"/>
  <c r="G51" i="2" s="1"/>
  <c r="H51" i="2" s="1"/>
  <c r="F50" i="2"/>
  <c r="F49" i="2"/>
  <c r="F48" i="2"/>
  <c r="F47" i="2"/>
  <c r="F46" i="2"/>
  <c r="F45" i="2"/>
  <c r="G45" i="2" s="1"/>
  <c r="H45" i="2" s="1"/>
  <c r="F44" i="2"/>
  <c r="F43" i="2"/>
  <c r="F42" i="2"/>
  <c r="F41" i="2"/>
  <c r="F40" i="2"/>
  <c r="F39" i="2"/>
  <c r="F38" i="2"/>
  <c r="G38" i="2" s="1"/>
  <c r="H38" i="2" s="1"/>
  <c r="F37" i="2"/>
  <c r="G37" i="2" s="1"/>
  <c r="H37" i="2" s="1"/>
  <c r="F36" i="2"/>
  <c r="F35" i="2"/>
  <c r="G35" i="2" s="1"/>
  <c r="H35" i="2" s="1"/>
  <c r="F34" i="2"/>
  <c r="F33" i="2"/>
  <c r="F32" i="2"/>
  <c r="F31" i="2"/>
  <c r="F30" i="2"/>
  <c r="G30" i="2" s="1"/>
  <c r="F29" i="2"/>
  <c r="G29" i="2" s="1"/>
  <c r="H29" i="2" s="1"/>
  <c r="F28" i="2"/>
  <c r="F27" i="2"/>
  <c r="G27" i="2" s="1"/>
  <c r="H27" i="2" s="1"/>
  <c r="F26" i="2"/>
  <c r="F25" i="2"/>
  <c r="G25" i="2" s="1"/>
  <c r="F24" i="2"/>
  <c r="F23" i="2"/>
  <c r="F22" i="2"/>
  <c r="F21" i="2"/>
  <c r="G21" i="2" s="1"/>
  <c r="H21" i="2" s="1"/>
  <c r="F20" i="2"/>
  <c r="F19" i="2"/>
  <c r="G19" i="2" s="1"/>
  <c r="H19" i="2" s="1"/>
  <c r="F18" i="2"/>
  <c r="G18" i="2" s="1"/>
  <c r="H18" i="2" s="1"/>
  <c r="F17" i="2"/>
  <c r="G17" i="2" s="1"/>
  <c r="F16" i="2"/>
  <c r="F15" i="2"/>
  <c r="F14" i="2"/>
  <c r="F13" i="2"/>
  <c r="G13" i="2" s="1"/>
  <c r="H13" i="2" s="1"/>
  <c r="F12" i="2"/>
  <c r="F11" i="2"/>
  <c r="F10" i="2"/>
  <c r="F9" i="2"/>
  <c r="F8" i="2"/>
  <c r="F7" i="2"/>
  <c r="F6" i="2"/>
  <c r="G6" i="2" s="1"/>
  <c r="F5" i="2"/>
  <c r="G5" i="2" s="1"/>
  <c r="H5" i="2" s="1"/>
  <c r="F4" i="2"/>
  <c r="F3" i="2"/>
  <c r="G3" i="2" s="1"/>
  <c r="H3" i="2" s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4" i="2"/>
  <c r="J55" i="2"/>
  <c r="J56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2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2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8" i="2"/>
  <c r="J149" i="2"/>
  <c r="J150" i="2"/>
  <c r="J151" i="2"/>
  <c r="J152" i="2"/>
  <c r="J154" i="2"/>
  <c r="J155" i="2"/>
  <c r="J156" i="2"/>
  <c r="J157" i="2"/>
  <c r="J158" i="2"/>
  <c r="J159" i="2"/>
  <c r="J160" i="2"/>
  <c r="J161" i="2"/>
  <c r="J162" i="2"/>
  <c r="J163" i="2"/>
  <c r="J164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185" i="2"/>
  <c r="J165" i="2"/>
  <c r="J153" i="2"/>
  <c r="J147" i="2"/>
  <c r="J123" i="2"/>
  <c r="J121" i="2"/>
  <c r="J39" i="2"/>
  <c r="BH248" i="2" l="1"/>
  <c r="BD248" i="2"/>
  <c r="AZ248" i="2"/>
  <c r="AV248" i="2"/>
  <c r="AR248" i="2"/>
  <c r="AN248" i="2"/>
  <c r="BI248" i="2"/>
  <c r="BE248" i="2"/>
  <c r="BA248" i="2"/>
  <c r="AW248" i="2"/>
  <c r="AS248" i="2"/>
  <c r="AO248" i="2"/>
  <c r="AX248" i="2"/>
  <c r="AT248" i="2"/>
  <c r="AP248" i="2"/>
  <c r="AK248" i="2"/>
  <c r="BF248" i="2"/>
  <c r="BB248" i="2"/>
  <c r="AU248" i="2"/>
  <c r="AL248" i="2"/>
  <c r="AY248" i="2"/>
  <c r="BG248" i="2"/>
  <c r="BC248" i="2"/>
  <c r="AM248" i="2"/>
  <c r="AQ248" i="2"/>
  <c r="BF208" i="2"/>
  <c r="BB208" i="2"/>
  <c r="AX208" i="2"/>
  <c r="AT208" i="2"/>
  <c r="AP208" i="2"/>
  <c r="AL208" i="2"/>
  <c r="BG208" i="2"/>
  <c r="BC208" i="2"/>
  <c r="AY208" i="2"/>
  <c r="AU208" i="2"/>
  <c r="AQ208" i="2"/>
  <c r="AM208" i="2"/>
  <c r="AZ208" i="2"/>
  <c r="AV208" i="2"/>
  <c r="AR208" i="2"/>
  <c r="BH208" i="2"/>
  <c r="BD208" i="2"/>
  <c r="AW208" i="2"/>
  <c r="AN208" i="2"/>
  <c r="AK208" i="2"/>
  <c r="BI208" i="2"/>
  <c r="AS208" i="2"/>
  <c r="BA208" i="2"/>
  <c r="AO208" i="2"/>
  <c r="BE208" i="2"/>
  <c r="BF240" i="2"/>
  <c r="BB240" i="2"/>
  <c r="AX240" i="2"/>
  <c r="AT240" i="2"/>
  <c r="AP240" i="2"/>
  <c r="AL240" i="2"/>
  <c r="BG240" i="2"/>
  <c r="BC240" i="2"/>
  <c r="AY240" i="2"/>
  <c r="AU240" i="2"/>
  <c r="AQ240" i="2"/>
  <c r="AM240" i="2"/>
  <c r="AV240" i="2"/>
  <c r="AR240" i="2"/>
  <c r="BH240" i="2"/>
  <c r="BD240" i="2"/>
  <c r="AZ240" i="2"/>
  <c r="BA240" i="2"/>
  <c r="AO240" i="2"/>
  <c r="AW240" i="2"/>
  <c r="AK240" i="2"/>
  <c r="BE240" i="2"/>
  <c r="BI240" i="2"/>
  <c r="AS240" i="2"/>
  <c r="AN240" i="2"/>
  <c r="AZ61" i="2"/>
  <c r="AL69" i="2"/>
  <c r="AN85" i="2"/>
  <c r="AM61" i="2"/>
  <c r="BG69" i="2"/>
  <c r="BA77" i="2"/>
  <c r="BC61" i="2"/>
  <c r="AK85" i="2"/>
  <c r="AQ69" i="2"/>
  <c r="AV85" i="2"/>
  <c r="AY53" i="2"/>
  <c r="AT69" i="2"/>
  <c r="BA85" i="2"/>
  <c r="BH53" i="2"/>
  <c r="BB69" i="2"/>
  <c r="BD85" i="2"/>
  <c r="AU61" i="2"/>
  <c r="AK77" i="2"/>
  <c r="AK61" i="2"/>
  <c r="BA61" i="2"/>
  <c r="AR69" i="2"/>
  <c r="BH69" i="2"/>
  <c r="AL85" i="2"/>
  <c r="BB85" i="2"/>
  <c r="AX69" i="2"/>
  <c r="AQ53" i="2"/>
  <c r="AS77" i="2"/>
  <c r="AR53" i="2"/>
  <c r="AR61" i="2"/>
  <c r="BH61" i="2"/>
  <c r="AY69" i="2"/>
  <c r="AV77" i="2"/>
  <c r="AS85" i="2"/>
  <c r="BI85" i="2"/>
  <c r="AQ61" i="2"/>
  <c r="BG61" i="2"/>
  <c r="AR85" i="2"/>
  <c r="BH85" i="2"/>
  <c r="AU53" i="2"/>
  <c r="AS61" i="2"/>
  <c r="BI61" i="2"/>
  <c r="AZ69" i="2"/>
  <c r="AW77" i="2"/>
  <c r="AT85" i="2"/>
  <c r="AN93" i="2"/>
  <c r="BG53" i="2"/>
  <c r="AY61" i="2"/>
  <c r="AP69" i="2"/>
  <c r="BF69" i="2"/>
  <c r="BI77" i="2"/>
  <c r="AZ85" i="2"/>
  <c r="AK53" i="2"/>
  <c r="AX53" i="2"/>
  <c r="AL61" i="2"/>
  <c r="AT61" i="2"/>
  <c r="BB61" i="2"/>
  <c r="AK69" i="2"/>
  <c r="AS69" i="2"/>
  <c r="BA69" i="2"/>
  <c r="BI69" i="2"/>
  <c r="AX77" i="2"/>
  <c r="AM85" i="2"/>
  <c r="AU85" i="2"/>
  <c r="BC85" i="2"/>
  <c r="BG93" i="2"/>
  <c r="AZ53" i="2"/>
  <c r="AN61" i="2"/>
  <c r="AV61" i="2"/>
  <c r="BD61" i="2"/>
  <c r="AM69" i="2"/>
  <c r="AU69" i="2"/>
  <c r="BC69" i="2"/>
  <c r="AN77" i="2"/>
  <c r="BD77" i="2"/>
  <c r="AO85" i="2"/>
  <c r="AW85" i="2"/>
  <c r="BE85" i="2"/>
  <c r="AM53" i="2"/>
  <c r="BC53" i="2"/>
  <c r="AO61" i="2"/>
  <c r="AW61" i="2"/>
  <c r="BE61" i="2"/>
  <c r="AN69" i="2"/>
  <c r="AV69" i="2"/>
  <c r="BD69" i="2"/>
  <c r="AO77" i="2"/>
  <c r="BE77" i="2"/>
  <c r="AP85" i="2"/>
  <c r="AX85" i="2"/>
  <c r="BF85" i="2"/>
  <c r="AP53" i="2"/>
  <c r="AP61" i="2"/>
  <c r="AX61" i="2"/>
  <c r="AO69" i="2"/>
  <c r="AW69" i="2"/>
  <c r="AP77" i="2"/>
  <c r="AQ85" i="2"/>
  <c r="AY85" i="2"/>
  <c r="AP101" i="2"/>
  <c r="G96" i="2"/>
  <c r="H96" i="2" s="1"/>
  <c r="AK101" i="2"/>
  <c r="AW101" i="2"/>
  <c r="G216" i="2"/>
  <c r="H216" i="2" s="1"/>
  <c r="AV101" i="2"/>
  <c r="BE101" i="2"/>
  <c r="G16" i="2"/>
  <c r="H16" i="2" s="1"/>
  <c r="G251" i="2"/>
  <c r="H251" i="2" s="1"/>
  <c r="H6" i="2"/>
  <c r="G24" i="2"/>
  <c r="H24" i="2" s="1"/>
  <c r="H78" i="2"/>
  <c r="H232" i="2"/>
  <c r="BF232" i="2" s="1"/>
  <c r="H56" i="2"/>
  <c r="BC51" i="2"/>
  <c r="BH51" i="2"/>
  <c r="BG51" i="2"/>
  <c r="AR51" i="2"/>
  <c r="AQ51" i="2"/>
  <c r="AT67" i="2"/>
  <c r="BI67" i="2"/>
  <c r="AS67" i="2"/>
  <c r="BH67" i="2"/>
  <c r="AR67" i="2"/>
  <c r="AW67" i="2"/>
  <c r="BE67" i="2"/>
  <c r="AO67" i="2"/>
  <c r="BB67" i="2"/>
  <c r="AL67" i="2"/>
  <c r="BA67" i="2"/>
  <c r="AK67" i="2"/>
  <c r="AZ67" i="2"/>
  <c r="AY75" i="2"/>
  <c r="BB75" i="2"/>
  <c r="AX75" i="2"/>
  <c r="AW75" i="2"/>
  <c r="AL75" i="2"/>
  <c r="AT75" i="2"/>
  <c r="BG75" i="2"/>
  <c r="AQ75" i="2"/>
  <c r="BF75" i="2"/>
  <c r="AP75" i="2"/>
  <c r="BE75" i="2"/>
  <c r="AO75" i="2"/>
  <c r="G11" i="2"/>
  <c r="H11" i="2" s="1"/>
  <c r="G64" i="2"/>
  <c r="H64" i="2" s="1"/>
  <c r="G88" i="2"/>
  <c r="H88" i="2" s="1"/>
  <c r="G161" i="2"/>
  <c r="H161" i="2" s="1"/>
  <c r="H241" i="2"/>
  <c r="H129" i="2"/>
  <c r="H177" i="2"/>
  <c r="AX97" i="2"/>
  <c r="G32" i="2"/>
  <c r="H32" i="2" s="1"/>
  <c r="G48" i="2"/>
  <c r="H48" i="2" s="1"/>
  <c r="G59" i="2"/>
  <c r="H59" i="2" s="1"/>
  <c r="G83" i="2"/>
  <c r="H83" i="2" s="1"/>
  <c r="G120" i="2"/>
  <c r="H120" i="2" s="1"/>
  <c r="G136" i="2"/>
  <c r="H136" i="2" s="1"/>
  <c r="G152" i="2"/>
  <c r="H152" i="2" s="1"/>
  <c r="G168" i="2"/>
  <c r="H168" i="2" s="1"/>
  <c r="G184" i="2"/>
  <c r="H184" i="2" s="1"/>
  <c r="H200" i="2"/>
  <c r="G43" i="2"/>
  <c r="H43" i="2" s="1"/>
  <c r="G99" i="2"/>
  <c r="H99" i="2" s="1"/>
  <c r="G247" i="2"/>
  <c r="H247" i="2" s="1"/>
  <c r="G250" i="2"/>
  <c r="H250" i="2" s="1"/>
  <c r="H235" i="2"/>
  <c r="G8" i="2"/>
  <c r="H8" i="2" s="1"/>
  <c r="G89" i="2"/>
  <c r="H89" i="2" s="1"/>
  <c r="H233" i="2"/>
  <c r="H242" i="2"/>
  <c r="H113" i="2"/>
  <c r="H145" i="2"/>
  <c r="H209" i="2"/>
  <c r="H225" i="2"/>
  <c r="G121" i="2"/>
  <c r="H121" i="2" s="1"/>
  <c r="G137" i="2"/>
  <c r="H137" i="2" s="1"/>
  <c r="G169" i="2"/>
  <c r="H169" i="2" s="1"/>
  <c r="G185" i="2"/>
  <c r="H185" i="2" s="1"/>
  <c r="G201" i="2"/>
  <c r="H201" i="2" s="1"/>
  <c r="G217" i="2"/>
  <c r="H217" i="2" s="1"/>
  <c r="H249" i="2"/>
  <c r="G40" i="2"/>
  <c r="H40" i="2" s="1"/>
  <c r="G72" i="2"/>
  <c r="H72" i="2" s="1"/>
  <c r="H86" i="2"/>
  <c r="G112" i="2"/>
  <c r="H112" i="2" s="1"/>
  <c r="G128" i="2"/>
  <c r="H128" i="2" s="1"/>
  <c r="G144" i="2"/>
  <c r="H144" i="2" s="1"/>
  <c r="G160" i="2"/>
  <c r="H160" i="2" s="1"/>
  <c r="G176" i="2"/>
  <c r="H176" i="2" s="1"/>
  <c r="H192" i="2"/>
  <c r="G224" i="2"/>
  <c r="H224" i="2" s="1"/>
  <c r="G243" i="2"/>
  <c r="H243" i="2" s="1"/>
  <c r="G81" i="2"/>
  <c r="H81" i="2" s="1"/>
  <c r="G91" i="2"/>
  <c r="H91" i="2" s="1"/>
  <c r="H102" i="2"/>
  <c r="H234" i="2"/>
  <c r="AP93" i="2"/>
  <c r="G84" i="2"/>
  <c r="H84" i="2" s="1"/>
  <c r="H94" i="2"/>
  <c r="BF93" i="2"/>
  <c r="BD93" i="2"/>
  <c r="BC93" i="2"/>
  <c r="BE93" i="2"/>
  <c r="AU93" i="2"/>
  <c r="AM93" i="2"/>
  <c r="BB93" i="2"/>
  <c r="AT93" i="2"/>
  <c r="AL93" i="2"/>
  <c r="AZ93" i="2"/>
  <c r="AR93" i="2"/>
  <c r="AY93" i="2"/>
  <c r="AQ93" i="2"/>
  <c r="G36" i="2"/>
  <c r="H36" i="2" s="1"/>
  <c r="AS93" i="2"/>
  <c r="G14" i="2"/>
  <c r="H14" i="2" s="1"/>
  <c r="BE53" i="2"/>
  <c r="AW53" i="2"/>
  <c r="AO53" i="2"/>
  <c r="BD53" i="2"/>
  <c r="AV53" i="2"/>
  <c r="AN53" i="2"/>
  <c r="BB53" i="2"/>
  <c r="AT53" i="2"/>
  <c r="AL53" i="2"/>
  <c r="BI53" i="2"/>
  <c r="BA53" i="2"/>
  <c r="AS53" i="2"/>
  <c r="G57" i="2"/>
  <c r="H57" i="2" s="1"/>
  <c r="G62" i="2"/>
  <c r="H62" i="2" s="1"/>
  <c r="BD75" i="2"/>
  <c r="AV75" i="2"/>
  <c r="AN75" i="2"/>
  <c r="BC75" i="2"/>
  <c r="AU75" i="2"/>
  <c r="AM75" i="2"/>
  <c r="BI75" i="2"/>
  <c r="BA75" i="2"/>
  <c r="AS75" i="2"/>
  <c r="AK75" i="2"/>
  <c r="BH75" i="2"/>
  <c r="AZ75" i="2"/>
  <c r="AR75" i="2"/>
  <c r="BD97" i="2"/>
  <c r="AV97" i="2"/>
  <c r="AN97" i="2"/>
  <c r="BC97" i="2"/>
  <c r="AU97" i="2"/>
  <c r="AM97" i="2"/>
  <c r="BB97" i="2"/>
  <c r="AT97" i="2"/>
  <c r="AL97" i="2"/>
  <c r="BI97" i="2"/>
  <c r="BA97" i="2"/>
  <c r="AS97" i="2"/>
  <c r="AK97" i="2"/>
  <c r="BH97" i="2"/>
  <c r="AZ97" i="2"/>
  <c r="AR97" i="2"/>
  <c r="AW97" i="2"/>
  <c r="AQ97" i="2"/>
  <c r="BG97" i="2"/>
  <c r="AO97" i="2"/>
  <c r="BF97" i="2"/>
  <c r="AY97" i="2"/>
  <c r="G41" i="2"/>
  <c r="H41" i="2" s="1"/>
  <c r="AU51" i="2"/>
  <c r="AY51" i="2"/>
  <c r="AV93" i="2"/>
  <c r="G9" i="2"/>
  <c r="H9" i="2" s="1"/>
  <c r="G28" i="2"/>
  <c r="H28" i="2" s="1"/>
  <c r="AO93" i="2"/>
  <c r="G22" i="2"/>
  <c r="H22" i="2" s="1"/>
  <c r="G108" i="2"/>
  <c r="H108" i="2" s="1"/>
  <c r="AK51" i="2"/>
  <c r="AZ51" i="2"/>
  <c r="AW93" i="2"/>
  <c r="G54" i="2"/>
  <c r="H54" i="2" s="1"/>
  <c r="BG67" i="2"/>
  <c r="AY67" i="2"/>
  <c r="AQ67" i="2"/>
  <c r="BF67" i="2"/>
  <c r="AX67" i="2"/>
  <c r="AP67" i="2"/>
  <c r="BD67" i="2"/>
  <c r="AV67" i="2"/>
  <c r="AN67" i="2"/>
  <c r="BC67" i="2"/>
  <c r="AU67" i="2"/>
  <c r="AM67" i="2"/>
  <c r="BC77" i="2"/>
  <c r="AU77" i="2"/>
  <c r="AM77" i="2"/>
  <c r="BB77" i="2"/>
  <c r="AT77" i="2"/>
  <c r="AL77" i="2"/>
  <c r="BH77" i="2"/>
  <c r="AZ77" i="2"/>
  <c r="AR77" i="2"/>
  <c r="BG77" i="2"/>
  <c r="AY77" i="2"/>
  <c r="AQ77" i="2"/>
  <c r="G46" i="2"/>
  <c r="H46" i="2" s="1"/>
  <c r="BH93" i="2"/>
  <c r="AX51" i="2"/>
  <c r="AM51" i="2"/>
  <c r="AX93" i="2"/>
  <c r="H30" i="2"/>
  <c r="G44" i="2"/>
  <c r="H44" i="2" s="1"/>
  <c r="G49" i="2"/>
  <c r="H49" i="2" s="1"/>
  <c r="G68" i="2"/>
  <c r="H68" i="2" s="1"/>
  <c r="BE51" i="2"/>
  <c r="AW51" i="2"/>
  <c r="AO51" i="2"/>
  <c r="BD51" i="2"/>
  <c r="AV51" i="2"/>
  <c r="AN51" i="2"/>
  <c r="BB51" i="2"/>
  <c r="AT51" i="2"/>
  <c r="AL51" i="2"/>
  <c r="BI51" i="2"/>
  <c r="BA51" i="2"/>
  <c r="AS51" i="2"/>
  <c r="G246" i="2"/>
  <c r="H246" i="2" s="1"/>
  <c r="AP51" i="2"/>
  <c r="BF51" i="2"/>
  <c r="AK93" i="2"/>
  <c r="BA93" i="2"/>
  <c r="AP97" i="2"/>
  <c r="AX101" i="2"/>
  <c r="G12" i="2"/>
  <c r="H12" i="2" s="1"/>
  <c r="G20" i="2"/>
  <c r="H20" i="2" s="1"/>
  <c r="G4" i="2"/>
  <c r="H4" i="2" s="1"/>
  <c r="AM4" i="2" s="1"/>
  <c r="H17" i="2"/>
  <c r="H25" i="2"/>
  <c r="G33" i="2"/>
  <c r="H33" i="2" s="1"/>
  <c r="G76" i="2"/>
  <c r="H76" i="2" s="1"/>
  <c r="G100" i="2"/>
  <c r="H100" i="2" s="1"/>
  <c r="H105" i="2"/>
  <c r="H110" i="2"/>
  <c r="H115" i="2"/>
  <c r="G126" i="2"/>
  <c r="H126" i="2" s="1"/>
  <c r="H131" i="2"/>
  <c r="G142" i="2"/>
  <c r="H142" i="2" s="1"/>
  <c r="H147" i="2"/>
  <c r="G158" i="2"/>
  <c r="H158" i="2" s="1"/>
  <c r="H163" i="2"/>
  <c r="G174" i="2"/>
  <c r="H174" i="2" s="1"/>
  <c r="H179" i="2"/>
  <c r="H190" i="2"/>
  <c r="AK190" i="2" s="1"/>
  <c r="H195" i="2"/>
  <c r="H206" i="2"/>
  <c r="H211" i="2"/>
  <c r="G222" i="2"/>
  <c r="H222" i="2" s="1"/>
  <c r="H227" i="2"/>
  <c r="BC101" i="2"/>
  <c r="AU101" i="2"/>
  <c r="AM101" i="2"/>
  <c r="BB101" i="2"/>
  <c r="AT101" i="2"/>
  <c r="AL101" i="2"/>
  <c r="BI101" i="2"/>
  <c r="BA101" i="2"/>
  <c r="AS101" i="2"/>
  <c r="BH101" i="2"/>
  <c r="AZ101" i="2"/>
  <c r="AR101" i="2"/>
  <c r="BG101" i="2"/>
  <c r="AY101" i="2"/>
  <c r="AQ101" i="2"/>
  <c r="H238" i="2"/>
  <c r="AN101" i="2"/>
  <c r="BF101" i="2"/>
  <c r="G60" i="2"/>
  <c r="H60" i="2" s="1"/>
  <c r="H73" i="2"/>
  <c r="AK73" i="2" s="1"/>
  <c r="AO101" i="2"/>
  <c r="G52" i="2"/>
  <c r="H52" i="2" s="1"/>
  <c r="H65" i="2"/>
  <c r="G92" i="2"/>
  <c r="H92" i="2" s="1"/>
  <c r="H107" i="2"/>
  <c r="G118" i="2"/>
  <c r="H118" i="2" s="1"/>
  <c r="H123" i="2"/>
  <c r="G134" i="2"/>
  <c r="H134" i="2" s="1"/>
  <c r="H139" i="2"/>
  <c r="G150" i="2"/>
  <c r="H150" i="2" s="1"/>
  <c r="H155" i="2"/>
  <c r="G166" i="2"/>
  <c r="H166" i="2" s="1"/>
  <c r="H171" i="2"/>
  <c r="G182" i="2"/>
  <c r="H182" i="2" s="1"/>
  <c r="H187" i="2"/>
  <c r="G198" i="2"/>
  <c r="H198" i="2" s="1"/>
  <c r="H203" i="2"/>
  <c r="G214" i="2"/>
  <c r="H214" i="2" s="1"/>
  <c r="H219" i="2"/>
  <c r="H230" i="2"/>
  <c r="G116" i="2"/>
  <c r="H116" i="2" s="1"/>
  <c r="G124" i="2"/>
  <c r="H124" i="2" s="1"/>
  <c r="G132" i="2"/>
  <c r="H132" i="2" s="1"/>
  <c r="G140" i="2"/>
  <c r="H140" i="2" s="1"/>
  <c r="G148" i="2"/>
  <c r="H148" i="2" s="1"/>
  <c r="G156" i="2"/>
  <c r="H156" i="2" s="1"/>
  <c r="G164" i="2"/>
  <c r="H164" i="2" s="1"/>
  <c r="G172" i="2"/>
  <c r="H172" i="2" s="1"/>
  <c r="G180" i="2"/>
  <c r="H180" i="2" s="1"/>
  <c r="G188" i="2"/>
  <c r="H188" i="2" s="1"/>
  <c r="G196" i="2"/>
  <c r="H196" i="2" s="1"/>
  <c r="H204" i="2"/>
  <c r="G212" i="2"/>
  <c r="H212" i="2" s="1"/>
  <c r="G220" i="2"/>
  <c r="H220" i="2" s="1"/>
  <c r="H228" i="2"/>
  <c r="G236" i="2"/>
  <c r="H236" i="2" s="1"/>
  <c r="H244" i="2"/>
  <c r="H252" i="2"/>
  <c r="G7" i="2"/>
  <c r="H7" i="2" s="1"/>
  <c r="G15" i="2"/>
  <c r="H15" i="2" s="1"/>
  <c r="G23" i="2"/>
  <c r="H23" i="2" s="1"/>
  <c r="G31" i="2"/>
  <c r="H31" i="2" s="1"/>
  <c r="G39" i="2"/>
  <c r="H39" i="2" s="1"/>
  <c r="G47" i="2"/>
  <c r="H47" i="2" s="1"/>
  <c r="G55" i="2"/>
  <c r="H55" i="2" s="1"/>
  <c r="G63" i="2"/>
  <c r="H63" i="2" s="1"/>
  <c r="G71" i="2"/>
  <c r="H71" i="2" s="1"/>
  <c r="G79" i="2"/>
  <c r="H79" i="2" s="1"/>
  <c r="G87" i="2"/>
  <c r="H87" i="2" s="1"/>
  <c r="G95" i="2"/>
  <c r="H95" i="2" s="1"/>
  <c r="G103" i="2"/>
  <c r="H103" i="2" s="1"/>
  <c r="G111" i="2"/>
  <c r="H111" i="2" s="1"/>
  <c r="G119" i="2"/>
  <c r="H119" i="2" s="1"/>
  <c r="G127" i="2"/>
  <c r="H127" i="2" s="1"/>
  <c r="G135" i="2"/>
  <c r="H135" i="2" s="1"/>
  <c r="G143" i="2"/>
  <c r="H143" i="2" s="1"/>
  <c r="G151" i="2"/>
  <c r="H151" i="2" s="1"/>
  <c r="G159" i="2"/>
  <c r="H159" i="2" s="1"/>
  <c r="G167" i="2"/>
  <c r="H167" i="2" s="1"/>
  <c r="G175" i="2"/>
  <c r="H175" i="2" s="1"/>
  <c r="G183" i="2"/>
  <c r="H183" i="2" s="1"/>
  <c r="G191" i="2"/>
  <c r="H191" i="2" s="1"/>
  <c r="G199" i="2"/>
  <c r="H199" i="2" s="1"/>
  <c r="G207" i="2"/>
  <c r="H207" i="2" s="1"/>
  <c r="G215" i="2"/>
  <c r="H215" i="2" s="1"/>
  <c r="G223" i="2"/>
  <c r="H223" i="2" s="1"/>
  <c r="G10" i="2"/>
  <c r="H10" i="2" s="1"/>
  <c r="G26" i="2"/>
  <c r="H26" i="2" s="1"/>
  <c r="G34" i="2"/>
  <c r="H34" i="2" s="1"/>
  <c r="G42" i="2"/>
  <c r="H42" i="2" s="1"/>
  <c r="G50" i="2"/>
  <c r="H50" i="2" s="1"/>
  <c r="G58" i="2"/>
  <c r="H58" i="2" s="1"/>
  <c r="G66" i="2"/>
  <c r="H66" i="2" s="1"/>
  <c r="G74" i="2"/>
  <c r="H74" i="2" s="1"/>
  <c r="G82" i="2"/>
  <c r="H82" i="2" s="1"/>
  <c r="G90" i="2"/>
  <c r="H90" i="2" s="1"/>
  <c r="G98" i="2"/>
  <c r="H98" i="2" s="1"/>
  <c r="G106" i="2"/>
  <c r="H106" i="2" s="1"/>
  <c r="G114" i="2"/>
  <c r="H114" i="2" s="1"/>
  <c r="G122" i="2"/>
  <c r="H122" i="2" s="1"/>
  <c r="G130" i="2"/>
  <c r="H130" i="2" s="1"/>
  <c r="G138" i="2"/>
  <c r="H138" i="2" s="1"/>
  <c r="G146" i="2"/>
  <c r="H146" i="2" s="1"/>
  <c r="G154" i="2"/>
  <c r="H154" i="2" s="1"/>
  <c r="G162" i="2"/>
  <c r="H162" i="2" s="1"/>
  <c r="G170" i="2"/>
  <c r="H170" i="2" s="1"/>
  <c r="G178" i="2"/>
  <c r="H178" i="2" s="1"/>
  <c r="G186" i="2"/>
  <c r="H186" i="2" s="1"/>
  <c r="G194" i="2"/>
  <c r="H194" i="2" s="1"/>
  <c r="G202" i="2"/>
  <c r="H202" i="2" s="1"/>
  <c r="G210" i="2"/>
  <c r="H210" i="2" s="1"/>
  <c r="G218" i="2"/>
  <c r="H218" i="2" s="1"/>
  <c r="G226" i="2"/>
  <c r="H226" i="2" s="1"/>
  <c r="J73" i="2"/>
  <c r="J57" i="2"/>
  <c r="J103" i="2"/>
  <c r="J101" i="2"/>
  <c r="J53" i="2"/>
  <c r="AS234" i="2" l="1"/>
  <c r="BI234" i="2"/>
  <c r="BE234" i="2"/>
  <c r="BA234" i="2"/>
  <c r="AW234" i="2"/>
  <c r="AK234" i="2"/>
  <c r="BF234" i="2"/>
  <c r="BB234" i="2"/>
  <c r="AX234" i="2"/>
  <c r="AT234" i="2"/>
  <c r="AP234" i="2"/>
  <c r="AL234" i="2"/>
  <c r="BG234" i="2"/>
  <c r="BC234" i="2"/>
  <c r="AY234" i="2"/>
  <c r="AU234" i="2"/>
  <c r="AQ234" i="2"/>
  <c r="AM234" i="2"/>
  <c r="BD234" i="2"/>
  <c r="AN234" i="2"/>
  <c r="BH234" i="2"/>
  <c r="AR234" i="2"/>
  <c r="AO234" i="2"/>
  <c r="AV234" i="2"/>
  <c r="AZ234" i="2"/>
  <c r="AR246" i="2"/>
  <c r="BH246" i="2"/>
  <c r="BD246" i="2"/>
  <c r="AZ246" i="2"/>
  <c r="AV246" i="2"/>
  <c r="BI246" i="2"/>
  <c r="BE246" i="2"/>
  <c r="BA246" i="2"/>
  <c r="AW246" i="2"/>
  <c r="AS246" i="2"/>
  <c r="AO246" i="2"/>
  <c r="BF246" i="2"/>
  <c r="BB246" i="2"/>
  <c r="AX246" i="2"/>
  <c r="AT246" i="2"/>
  <c r="AP246" i="2"/>
  <c r="AL246" i="2"/>
  <c r="AU246" i="2"/>
  <c r="BG246" i="2"/>
  <c r="AQ246" i="2"/>
  <c r="AY246" i="2"/>
  <c r="AN246" i="2"/>
  <c r="BC246" i="2"/>
  <c r="AM246" i="2"/>
  <c r="AK246" i="2"/>
  <c r="BH196" i="2"/>
  <c r="BD196" i="2"/>
  <c r="AZ196" i="2"/>
  <c r="AV196" i="2"/>
  <c r="AR196" i="2"/>
  <c r="BI196" i="2"/>
  <c r="BE196" i="2"/>
  <c r="BA196" i="2"/>
  <c r="AW196" i="2"/>
  <c r="AS196" i="2"/>
  <c r="AO196" i="2"/>
  <c r="BF196" i="2"/>
  <c r="BB196" i="2"/>
  <c r="AX196" i="2"/>
  <c r="AT196" i="2"/>
  <c r="AP196" i="2"/>
  <c r="AL196" i="2"/>
  <c r="BC196" i="2"/>
  <c r="AU196" i="2"/>
  <c r="AM196" i="2"/>
  <c r="BG196" i="2"/>
  <c r="AN196" i="2"/>
  <c r="AQ196" i="2"/>
  <c r="AK196" i="2"/>
  <c r="AY196" i="2"/>
  <c r="AK238" i="2"/>
  <c r="BF238" i="2"/>
  <c r="BB238" i="2"/>
  <c r="AX238" i="2"/>
  <c r="AT238" i="2"/>
  <c r="BG238" i="2"/>
  <c r="BC238" i="2"/>
  <c r="AY238" i="2"/>
  <c r="AU238" i="2"/>
  <c r="AQ238" i="2"/>
  <c r="AM238" i="2"/>
  <c r="BH238" i="2"/>
  <c r="BD238" i="2"/>
  <c r="AZ238" i="2"/>
  <c r="AV238" i="2"/>
  <c r="AR238" i="2"/>
  <c r="AN238" i="2"/>
  <c r="AP238" i="2"/>
  <c r="BA238" i="2"/>
  <c r="AO238" i="2"/>
  <c r="AW238" i="2"/>
  <c r="BE238" i="2"/>
  <c r="AL238" i="2"/>
  <c r="BI238" i="2"/>
  <c r="AS238" i="2"/>
  <c r="AQ242" i="2"/>
  <c r="BG242" i="2"/>
  <c r="BC242" i="2"/>
  <c r="AY242" i="2"/>
  <c r="AU242" i="2"/>
  <c r="BH242" i="2"/>
  <c r="BD242" i="2"/>
  <c r="AZ242" i="2"/>
  <c r="AV242" i="2"/>
  <c r="AR242" i="2"/>
  <c r="AN242" i="2"/>
  <c r="BI242" i="2"/>
  <c r="BE242" i="2"/>
  <c r="BA242" i="2"/>
  <c r="AW242" i="2"/>
  <c r="AS242" i="2"/>
  <c r="AO242" i="2"/>
  <c r="AX242" i="2"/>
  <c r="AL242" i="2"/>
  <c r="AT242" i="2"/>
  <c r="AM242" i="2"/>
  <c r="BB242" i="2"/>
  <c r="BF242" i="2"/>
  <c r="AP242" i="2"/>
  <c r="AK242" i="2"/>
  <c r="BG210" i="2"/>
  <c r="BC210" i="2"/>
  <c r="AY210" i="2"/>
  <c r="AU210" i="2"/>
  <c r="BH210" i="2"/>
  <c r="BD210" i="2"/>
  <c r="AZ210" i="2"/>
  <c r="AV210" i="2"/>
  <c r="AR210" i="2"/>
  <c r="AN210" i="2"/>
  <c r="BI210" i="2"/>
  <c r="BE210" i="2"/>
  <c r="BA210" i="2"/>
  <c r="AW210" i="2"/>
  <c r="AS210" i="2"/>
  <c r="AO210" i="2"/>
  <c r="AT210" i="2"/>
  <c r="AK210" i="2"/>
  <c r="AQ210" i="2"/>
  <c r="AP210" i="2"/>
  <c r="AX210" i="2"/>
  <c r="AM210" i="2"/>
  <c r="BB210" i="2"/>
  <c r="AL210" i="2"/>
  <c r="BF210" i="2"/>
  <c r="BG228" i="2"/>
  <c r="BC228" i="2"/>
  <c r="AY228" i="2"/>
  <c r="AU228" i="2"/>
  <c r="AQ228" i="2"/>
  <c r="AM228" i="2"/>
  <c r="BH228" i="2"/>
  <c r="BD228" i="2"/>
  <c r="AZ228" i="2"/>
  <c r="AV228" i="2"/>
  <c r="AR228" i="2"/>
  <c r="AN228" i="2"/>
  <c r="AW228" i="2"/>
  <c r="AS228" i="2"/>
  <c r="BI228" i="2"/>
  <c r="BE228" i="2"/>
  <c r="BA228" i="2"/>
  <c r="AK228" i="2"/>
  <c r="AT228" i="2"/>
  <c r="AP228" i="2"/>
  <c r="AX228" i="2"/>
  <c r="AL228" i="2"/>
  <c r="BB228" i="2"/>
  <c r="AO228" i="2"/>
  <c r="BF228" i="2"/>
  <c r="BH200" i="2"/>
  <c r="BD200" i="2"/>
  <c r="AZ200" i="2"/>
  <c r="AV200" i="2"/>
  <c r="AR200" i="2"/>
  <c r="AN200" i="2"/>
  <c r="BI200" i="2"/>
  <c r="BE200" i="2"/>
  <c r="BA200" i="2"/>
  <c r="AW200" i="2"/>
  <c r="AS200" i="2"/>
  <c r="AO200" i="2"/>
  <c r="AX200" i="2"/>
  <c r="AK200" i="2"/>
  <c r="AT200" i="2"/>
  <c r="BF200" i="2"/>
  <c r="BB200" i="2"/>
  <c r="BC200" i="2"/>
  <c r="AL200" i="2"/>
  <c r="AM200" i="2"/>
  <c r="BG200" i="2"/>
  <c r="AQ200" i="2"/>
  <c r="AY200" i="2"/>
  <c r="AU200" i="2"/>
  <c r="AP200" i="2"/>
  <c r="BI204" i="2"/>
  <c r="BE204" i="2"/>
  <c r="BA204" i="2"/>
  <c r="AW204" i="2"/>
  <c r="AS204" i="2"/>
  <c r="AO204" i="2"/>
  <c r="BF204" i="2"/>
  <c r="BB204" i="2"/>
  <c r="AX204" i="2"/>
  <c r="AT204" i="2"/>
  <c r="AP204" i="2"/>
  <c r="AL204" i="2"/>
  <c r="AU204" i="2"/>
  <c r="AQ204" i="2"/>
  <c r="BG204" i="2"/>
  <c r="BC204" i="2"/>
  <c r="AY204" i="2"/>
  <c r="AZ204" i="2"/>
  <c r="AN204" i="2"/>
  <c r="BD204" i="2"/>
  <c r="AK204" i="2"/>
  <c r="BH204" i="2"/>
  <c r="AR204" i="2"/>
  <c r="AM204" i="2"/>
  <c r="AV204" i="2"/>
  <c r="BI252" i="2"/>
  <c r="BE252" i="2"/>
  <c r="BA252" i="2"/>
  <c r="AW252" i="2"/>
  <c r="AS252" i="2"/>
  <c r="AO252" i="2"/>
  <c r="BF252" i="2"/>
  <c r="BB252" i="2"/>
  <c r="AX252" i="2"/>
  <c r="AT252" i="2"/>
  <c r="AP252" i="2"/>
  <c r="AL252" i="2"/>
  <c r="AY252" i="2"/>
  <c r="AU252" i="2"/>
  <c r="BG252" i="2"/>
  <c r="BC252" i="2"/>
  <c r="AQ252" i="2"/>
  <c r="BH252" i="2"/>
  <c r="AR252" i="2"/>
  <c r="AN252" i="2"/>
  <c r="AV252" i="2"/>
  <c r="BD252" i="2"/>
  <c r="AK252" i="2"/>
  <c r="AZ252" i="2"/>
  <c r="AM252" i="2"/>
  <c r="BG244" i="2"/>
  <c r="BC244" i="2"/>
  <c r="AY244" i="2"/>
  <c r="AU244" i="2"/>
  <c r="AQ244" i="2"/>
  <c r="AM244" i="2"/>
  <c r="BH244" i="2"/>
  <c r="BD244" i="2"/>
  <c r="AZ244" i="2"/>
  <c r="AV244" i="2"/>
  <c r="AR244" i="2"/>
  <c r="AN244" i="2"/>
  <c r="AS244" i="2"/>
  <c r="BI244" i="2"/>
  <c r="BE244" i="2"/>
  <c r="BA244" i="2"/>
  <c r="AW244" i="2"/>
  <c r="AK244" i="2"/>
  <c r="AX244" i="2"/>
  <c r="AO244" i="2"/>
  <c r="AL244" i="2"/>
  <c r="AP244" i="2"/>
  <c r="BB244" i="2"/>
  <c r="AT244" i="2"/>
  <c r="BF244" i="2"/>
  <c r="BI236" i="2"/>
  <c r="BE236" i="2"/>
  <c r="BA236" i="2"/>
  <c r="AW236" i="2"/>
  <c r="AS236" i="2"/>
  <c r="AO236" i="2"/>
  <c r="BF236" i="2"/>
  <c r="BB236" i="2"/>
  <c r="AX236" i="2"/>
  <c r="AT236" i="2"/>
  <c r="AP236" i="2"/>
  <c r="AL236" i="2"/>
  <c r="AQ236" i="2"/>
  <c r="BG236" i="2"/>
  <c r="BC236" i="2"/>
  <c r="AY236" i="2"/>
  <c r="AU236" i="2"/>
  <c r="BD236" i="2"/>
  <c r="AM236" i="2"/>
  <c r="AN236" i="2"/>
  <c r="BH236" i="2"/>
  <c r="AR236" i="2"/>
  <c r="AK236" i="2"/>
  <c r="AV236" i="2"/>
  <c r="AZ236" i="2"/>
  <c r="AR230" i="2"/>
  <c r="BH230" i="2"/>
  <c r="BD230" i="2"/>
  <c r="AZ230" i="2"/>
  <c r="AV230" i="2"/>
  <c r="BI230" i="2"/>
  <c r="BE230" i="2"/>
  <c r="BA230" i="2"/>
  <c r="AW230" i="2"/>
  <c r="AS230" i="2"/>
  <c r="AO230" i="2"/>
  <c r="BF230" i="2"/>
  <c r="BB230" i="2"/>
  <c r="AX230" i="2"/>
  <c r="AT230" i="2"/>
  <c r="AP230" i="2"/>
  <c r="AL230" i="2"/>
  <c r="AK230" i="2"/>
  <c r="BG230" i="2"/>
  <c r="AQ230" i="2"/>
  <c r="AM230" i="2"/>
  <c r="AU230" i="2"/>
  <c r="AY230" i="2"/>
  <c r="AN230" i="2"/>
  <c r="BC230" i="2"/>
  <c r="BI202" i="2"/>
  <c r="BE202" i="2"/>
  <c r="BA202" i="2"/>
  <c r="AW202" i="2"/>
  <c r="AS202" i="2"/>
  <c r="AK202" i="2"/>
  <c r="BF202" i="2"/>
  <c r="BB202" i="2"/>
  <c r="AX202" i="2"/>
  <c r="AT202" i="2"/>
  <c r="AP202" i="2"/>
  <c r="AL202" i="2"/>
  <c r="BG202" i="2"/>
  <c r="BC202" i="2"/>
  <c r="AY202" i="2"/>
  <c r="AU202" i="2"/>
  <c r="AQ202" i="2"/>
  <c r="AM202" i="2"/>
  <c r="AZ202" i="2"/>
  <c r="AN202" i="2"/>
  <c r="AO202" i="2"/>
  <c r="BD202" i="2"/>
  <c r="AR202" i="2"/>
  <c r="AV202" i="2"/>
  <c r="BH202" i="2"/>
  <c r="BH232" i="2"/>
  <c r="BD232" i="2"/>
  <c r="AZ232" i="2"/>
  <c r="AV232" i="2"/>
  <c r="AR232" i="2"/>
  <c r="AN232" i="2"/>
  <c r="BI232" i="2"/>
  <c r="BE232" i="2"/>
  <c r="BA232" i="2"/>
  <c r="AW232" i="2"/>
  <c r="AS232" i="2"/>
  <c r="AO232" i="2"/>
  <c r="AT232" i="2"/>
  <c r="AK232" i="2"/>
  <c r="AX232" i="2"/>
  <c r="AP232" i="2"/>
  <c r="BB232" i="2"/>
  <c r="BG232" i="2"/>
  <c r="AQ232" i="2"/>
  <c r="AM232" i="2"/>
  <c r="AU232" i="2"/>
  <c r="BC232" i="2"/>
  <c r="AY232" i="2"/>
  <c r="AL232" i="2"/>
  <c r="BG192" i="2"/>
  <c r="BC192" i="2"/>
  <c r="AY192" i="2"/>
  <c r="AU192" i="2"/>
  <c r="BH192" i="2"/>
  <c r="BD192" i="2"/>
  <c r="AZ192" i="2"/>
  <c r="AV192" i="2"/>
  <c r="AR192" i="2"/>
  <c r="AN192" i="2"/>
  <c r="BI192" i="2"/>
  <c r="BE192" i="2"/>
  <c r="BA192" i="2"/>
  <c r="AW192" i="2"/>
  <c r="AS192" i="2"/>
  <c r="AO192" i="2"/>
  <c r="BF192" i="2"/>
  <c r="AL192" i="2"/>
  <c r="AQ192" i="2"/>
  <c r="AK192" i="2"/>
  <c r="BB192" i="2"/>
  <c r="AT192" i="2"/>
  <c r="AP192" i="2"/>
  <c r="AX192" i="2"/>
  <c r="AM192" i="2"/>
  <c r="BI250" i="2"/>
  <c r="BE250" i="2"/>
  <c r="BA250" i="2"/>
  <c r="AW250" i="2"/>
  <c r="AS250" i="2"/>
  <c r="AK250" i="2"/>
  <c r="BF250" i="2"/>
  <c r="BB250" i="2"/>
  <c r="AX250" i="2"/>
  <c r="AT250" i="2"/>
  <c r="AP250" i="2"/>
  <c r="AL250" i="2"/>
  <c r="BG250" i="2"/>
  <c r="BC250" i="2"/>
  <c r="AY250" i="2"/>
  <c r="AU250" i="2"/>
  <c r="AQ250" i="2"/>
  <c r="AM250" i="2"/>
  <c r="BH250" i="2"/>
  <c r="AR250" i="2"/>
  <c r="AN250" i="2"/>
  <c r="AZ250" i="2"/>
  <c r="BD250" i="2"/>
  <c r="AV250" i="2"/>
  <c r="AO250" i="2"/>
  <c r="BG194" i="2"/>
  <c r="BC194" i="2"/>
  <c r="AY194" i="2"/>
  <c r="AU194" i="2"/>
  <c r="AQ194" i="2"/>
  <c r="AM194" i="2"/>
  <c r="BH194" i="2"/>
  <c r="BD194" i="2"/>
  <c r="AZ194" i="2"/>
  <c r="AV194" i="2"/>
  <c r="AR194" i="2"/>
  <c r="AN194" i="2"/>
  <c r="AW194" i="2"/>
  <c r="AS194" i="2"/>
  <c r="BI194" i="2"/>
  <c r="BE194" i="2"/>
  <c r="BA194" i="2"/>
  <c r="AK194" i="2"/>
  <c r="BF194" i="2"/>
  <c r="AO194" i="2"/>
  <c r="AL194" i="2"/>
  <c r="AT194" i="2"/>
  <c r="BB194" i="2"/>
  <c r="AX194" i="2"/>
  <c r="AP194" i="2"/>
  <c r="AK206" i="2"/>
  <c r="AT206" i="2"/>
  <c r="BF206" i="2"/>
  <c r="BB206" i="2"/>
  <c r="AX206" i="2"/>
  <c r="BG206" i="2"/>
  <c r="BC206" i="2"/>
  <c r="AY206" i="2"/>
  <c r="AU206" i="2"/>
  <c r="AQ206" i="2"/>
  <c r="AM206" i="2"/>
  <c r="BH206" i="2"/>
  <c r="BD206" i="2"/>
  <c r="AZ206" i="2"/>
  <c r="AV206" i="2"/>
  <c r="AR206" i="2"/>
  <c r="AN206" i="2"/>
  <c r="AW206" i="2"/>
  <c r="AL206" i="2"/>
  <c r="BA206" i="2"/>
  <c r="AP206" i="2"/>
  <c r="BE206" i="2"/>
  <c r="AO206" i="2"/>
  <c r="BI206" i="2"/>
  <c r="AS206" i="2"/>
  <c r="BL85" i="2"/>
  <c r="BL69" i="2"/>
  <c r="BL61" i="2"/>
  <c r="AL59" i="2"/>
  <c r="AZ59" i="2"/>
  <c r="BA91" i="2"/>
  <c r="BI91" i="2"/>
  <c r="AS91" i="2"/>
  <c r="BD91" i="2"/>
  <c r="AO89" i="2"/>
  <c r="AS89" i="2"/>
  <c r="BI89" i="2"/>
  <c r="BD89" i="2"/>
  <c r="AW89" i="2"/>
  <c r="BL93" i="2"/>
  <c r="BL67" i="2"/>
  <c r="BF99" i="2"/>
  <c r="AX99" i="2"/>
  <c r="AW99" i="2"/>
  <c r="AV99" i="2"/>
  <c r="AN99" i="2"/>
  <c r="BI99" i="2"/>
  <c r="AY99" i="2"/>
  <c r="BG99" i="2"/>
  <c r="BA99" i="2"/>
  <c r="AQ99" i="2"/>
  <c r="BC99" i="2"/>
  <c r="AS99" i="2"/>
  <c r="AP99" i="2"/>
  <c r="AU99" i="2"/>
  <c r="AK99" i="2"/>
  <c r="AO99" i="2"/>
  <c r="AM99" i="2"/>
  <c r="BH99" i="2"/>
  <c r="BE99" i="2"/>
  <c r="BB99" i="2"/>
  <c r="AZ99" i="2"/>
  <c r="BD99" i="2"/>
  <c r="AL99" i="2"/>
  <c r="AT99" i="2"/>
  <c r="AR99" i="2"/>
  <c r="AV81" i="2"/>
  <c r="AU81" i="2"/>
  <c r="AT81" i="2"/>
  <c r="BG81" i="2"/>
  <c r="AQ81" i="2"/>
  <c r="AY81" i="2"/>
  <c r="BD81" i="2"/>
  <c r="AN81" i="2"/>
  <c r="BC81" i="2"/>
  <c r="AM81" i="2"/>
  <c r="BB81" i="2"/>
  <c r="AL81" i="2"/>
  <c r="AR81" i="2"/>
  <c r="BF81" i="2"/>
  <c r="BI81" i="2"/>
  <c r="AX81" i="2"/>
  <c r="BA81" i="2"/>
  <c r="AP81" i="2"/>
  <c r="AS81" i="2"/>
  <c r="BE81" i="2"/>
  <c r="AK81" i="2"/>
  <c r="AW81" i="2"/>
  <c r="BH81" i="2"/>
  <c r="AO81" i="2"/>
  <c r="AZ81" i="2"/>
  <c r="BI83" i="2"/>
  <c r="AS83" i="2"/>
  <c r="AY83" i="2"/>
  <c r="AK83" i="2"/>
  <c r="BG83" i="2"/>
  <c r="AQ83" i="2"/>
  <c r="AU83" i="2"/>
  <c r="BA83" i="2"/>
  <c r="AN83" i="2"/>
  <c r="BE83" i="2"/>
  <c r="AM83" i="2"/>
  <c r="AX83" i="2"/>
  <c r="AW83" i="2"/>
  <c r="BC83" i="2"/>
  <c r="AP83" i="2"/>
  <c r="BH83" i="2"/>
  <c r="AO83" i="2"/>
  <c r="BF83" i="2"/>
  <c r="AZ83" i="2"/>
  <c r="BD83" i="2"/>
  <c r="AL83" i="2"/>
  <c r="AR83" i="2"/>
  <c r="AV83" i="2"/>
  <c r="BB83" i="2"/>
  <c r="AT83" i="2"/>
  <c r="BH59" i="2"/>
  <c r="BA89" i="2"/>
  <c r="BG91" i="2"/>
  <c r="AQ91" i="2"/>
  <c r="BF91" i="2"/>
  <c r="AP91" i="2"/>
  <c r="BE91" i="2"/>
  <c r="AO91" i="2"/>
  <c r="BB91" i="2"/>
  <c r="AL91" i="2"/>
  <c r="AY91" i="2"/>
  <c r="AT91" i="2"/>
  <c r="AX91" i="2"/>
  <c r="AW91" i="2"/>
  <c r="AZ89" i="2"/>
  <c r="AY89" i="2"/>
  <c r="BC89" i="2"/>
  <c r="AX89" i="2"/>
  <c r="AU89" i="2"/>
  <c r="BH89" i="2"/>
  <c r="AR89" i="2"/>
  <c r="BG89" i="2"/>
  <c r="AQ89" i="2"/>
  <c r="BF89" i="2"/>
  <c r="AP89" i="2"/>
  <c r="AM89" i="2"/>
  <c r="BF59" i="2"/>
  <c r="AP59" i="2"/>
  <c r="BI59" i="2"/>
  <c r="BE59" i="2"/>
  <c r="AO59" i="2"/>
  <c r="BD59" i="2"/>
  <c r="AN59" i="2"/>
  <c r="AS59" i="2"/>
  <c r="BA59" i="2"/>
  <c r="AK59" i="2"/>
  <c r="AX59" i="2"/>
  <c r="AW59" i="2"/>
  <c r="AV59" i="2"/>
  <c r="AT59" i="2"/>
  <c r="AM91" i="2"/>
  <c r="AL89" i="2"/>
  <c r="BE89" i="2"/>
  <c r="AQ59" i="2"/>
  <c r="BB59" i="2"/>
  <c r="AR91" i="2"/>
  <c r="AU91" i="2"/>
  <c r="AT89" i="2"/>
  <c r="AY59" i="2"/>
  <c r="AM59" i="2"/>
  <c r="AZ91" i="2"/>
  <c r="BC91" i="2"/>
  <c r="BL53" i="2"/>
  <c r="BB89" i="2"/>
  <c r="BL101" i="2"/>
  <c r="BG59" i="2"/>
  <c r="AU59" i="2"/>
  <c r="BL51" i="2"/>
  <c r="BH91" i="2"/>
  <c r="AN91" i="2"/>
  <c r="BL75" i="2"/>
  <c r="AN89" i="2"/>
  <c r="AR59" i="2"/>
  <c r="BC59" i="2"/>
  <c r="AK91" i="2"/>
  <c r="AV91" i="2"/>
  <c r="BL77" i="2"/>
  <c r="BL97" i="2"/>
  <c r="AK89" i="2"/>
  <c r="AV89" i="2"/>
  <c r="BB79" i="2"/>
  <c r="AT79" i="2"/>
  <c r="AL79" i="2"/>
  <c r="BI79" i="2"/>
  <c r="BA79" i="2"/>
  <c r="AS79" i="2"/>
  <c r="AK79" i="2"/>
  <c r="BG79" i="2"/>
  <c r="AY79" i="2"/>
  <c r="AQ79" i="2"/>
  <c r="BF79" i="2"/>
  <c r="AX79" i="2"/>
  <c r="AP79" i="2"/>
  <c r="BH79" i="2"/>
  <c r="AR79" i="2"/>
  <c r="BE79" i="2"/>
  <c r="AO79" i="2"/>
  <c r="BD79" i="2"/>
  <c r="AN79" i="2"/>
  <c r="BC79" i="2"/>
  <c r="AM79" i="2"/>
  <c r="AV79" i="2"/>
  <c r="AU79" i="2"/>
  <c r="AZ79" i="2"/>
  <c r="AW79" i="2"/>
  <c r="BD57" i="2"/>
  <c r="AV57" i="2"/>
  <c r="AN57" i="2"/>
  <c r="BC57" i="2"/>
  <c r="AU57" i="2"/>
  <c r="AM57" i="2"/>
  <c r="BI57" i="2"/>
  <c r="BA57" i="2"/>
  <c r="AS57" i="2"/>
  <c r="BH57" i="2"/>
  <c r="AZ57" i="2"/>
  <c r="AR57" i="2"/>
  <c r="AW57" i="2"/>
  <c r="AT57" i="2"/>
  <c r="BG57" i="2"/>
  <c r="AQ57" i="2"/>
  <c r="AO57" i="2"/>
  <c r="BF57" i="2"/>
  <c r="AP57" i="2"/>
  <c r="AL57" i="2"/>
  <c r="AY57" i="2"/>
  <c r="AX57" i="2"/>
  <c r="BE57" i="2"/>
  <c r="BB57" i="2"/>
  <c r="AK57" i="2"/>
  <c r="BD55" i="2"/>
  <c r="AV55" i="2"/>
  <c r="AN55" i="2"/>
  <c r="BC55" i="2"/>
  <c r="AU55" i="2"/>
  <c r="AM55" i="2"/>
  <c r="BI55" i="2"/>
  <c r="BA55" i="2"/>
  <c r="AS55" i="2"/>
  <c r="AK55" i="2"/>
  <c r="BH55" i="2"/>
  <c r="AZ55" i="2"/>
  <c r="AR55" i="2"/>
  <c r="BE55" i="2"/>
  <c r="AO55" i="2"/>
  <c r="AP55" i="2"/>
  <c r="BB55" i="2"/>
  <c r="AL55" i="2"/>
  <c r="AT55" i="2"/>
  <c r="BF55" i="2"/>
  <c r="AY55" i="2"/>
  <c r="BG55" i="2"/>
  <c r="AX55" i="2"/>
  <c r="AW55" i="2"/>
  <c r="AQ55" i="2"/>
  <c r="BE95" i="2"/>
  <c r="AW95" i="2"/>
  <c r="AO95" i="2"/>
  <c r="BD95" i="2"/>
  <c r="AV95" i="2"/>
  <c r="AN95" i="2"/>
  <c r="BC95" i="2"/>
  <c r="AU95" i="2"/>
  <c r="AM95" i="2"/>
  <c r="BB95" i="2"/>
  <c r="AT95" i="2"/>
  <c r="AL95" i="2"/>
  <c r="BI95" i="2"/>
  <c r="BA95" i="2"/>
  <c r="AS95" i="2"/>
  <c r="AK95" i="2"/>
  <c r="AY95" i="2"/>
  <c r="AX95" i="2"/>
  <c r="AQ95" i="2"/>
  <c r="BH95" i="2"/>
  <c r="AP95" i="2"/>
  <c r="BG95" i="2"/>
  <c r="BF95" i="2"/>
  <c r="AZ95" i="2"/>
  <c r="AR95" i="2"/>
  <c r="BF87" i="2"/>
  <c r="AX87" i="2"/>
  <c r="AP87" i="2"/>
  <c r="BE87" i="2"/>
  <c r="AW87" i="2"/>
  <c r="AO87" i="2"/>
  <c r="BC87" i="2"/>
  <c r="AU87" i="2"/>
  <c r="AM87" i="2"/>
  <c r="BB87" i="2"/>
  <c r="AT87" i="2"/>
  <c r="AL87" i="2"/>
  <c r="AV87" i="2"/>
  <c r="AY87" i="2"/>
  <c r="BI87" i="2"/>
  <c r="AS87" i="2"/>
  <c r="BH87" i="2"/>
  <c r="AR87" i="2"/>
  <c r="BG87" i="2"/>
  <c r="AQ87" i="2"/>
  <c r="AZ87" i="2"/>
  <c r="BD87" i="2"/>
  <c r="AN87" i="2"/>
  <c r="BA87" i="2"/>
  <c r="AK87" i="2"/>
  <c r="BC103" i="2"/>
  <c r="AU103" i="2"/>
  <c r="AM103" i="2"/>
  <c r="BB103" i="2"/>
  <c r="AT103" i="2"/>
  <c r="AL103" i="2"/>
  <c r="BI103" i="2"/>
  <c r="BA103" i="2"/>
  <c r="AS103" i="2"/>
  <c r="BH103" i="2"/>
  <c r="AZ103" i="2"/>
  <c r="AR103" i="2"/>
  <c r="BG103" i="2"/>
  <c r="AY103" i="2"/>
  <c r="AQ103" i="2"/>
  <c r="BF103" i="2"/>
  <c r="AN103" i="2"/>
  <c r="BE103" i="2"/>
  <c r="AX103" i="2"/>
  <c r="AW103" i="2"/>
  <c r="BD103" i="2"/>
  <c r="AV103" i="2"/>
  <c r="AP103" i="2"/>
  <c r="AO103" i="2"/>
  <c r="BI107" i="2"/>
  <c r="BA107" i="2"/>
  <c r="AS107" i="2"/>
  <c r="AK107" i="2"/>
  <c r="BH107" i="2"/>
  <c r="AZ107" i="2"/>
  <c r="AR107" i="2"/>
  <c r="BG107" i="2"/>
  <c r="AY107" i="2"/>
  <c r="AQ107" i="2"/>
  <c r="BF107" i="2"/>
  <c r="AX107" i="2"/>
  <c r="AP107" i="2"/>
  <c r="BE107" i="2"/>
  <c r="AW107" i="2"/>
  <c r="AO107" i="2"/>
  <c r="BB107" i="2"/>
  <c r="AV107" i="2"/>
  <c r="AT107" i="2"/>
  <c r="AN107" i="2"/>
  <c r="AU107" i="2"/>
  <c r="AM107" i="2"/>
  <c r="AL107" i="2"/>
  <c r="BC107" i="2"/>
  <c r="BD107" i="2"/>
  <c r="AK103" i="2"/>
  <c r="BI63" i="2"/>
  <c r="BA63" i="2"/>
  <c r="AS63" i="2"/>
  <c r="AK63" i="2"/>
  <c r="BH63" i="2"/>
  <c r="AZ63" i="2"/>
  <c r="AR63" i="2"/>
  <c r="BF63" i="2"/>
  <c r="AX63" i="2"/>
  <c r="AP63" i="2"/>
  <c r="BE63" i="2"/>
  <c r="AW63" i="2"/>
  <c r="AO63" i="2"/>
  <c r="BG63" i="2"/>
  <c r="AQ63" i="2"/>
  <c r="AY63" i="2"/>
  <c r="BD63" i="2"/>
  <c r="AN63" i="2"/>
  <c r="BC63" i="2"/>
  <c r="AM63" i="2"/>
  <c r="BB63" i="2"/>
  <c r="AL63" i="2"/>
  <c r="AU63" i="2"/>
  <c r="AT63" i="2"/>
  <c r="AV63" i="2"/>
  <c r="BE71" i="2"/>
  <c r="AW71" i="2"/>
  <c r="AO71" i="2"/>
  <c r="BD71" i="2"/>
  <c r="AV71" i="2"/>
  <c r="AN71" i="2"/>
  <c r="BB71" i="2"/>
  <c r="AT71" i="2"/>
  <c r="AL71" i="2"/>
  <c r="BI71" i="2"/>
  <c r="BA71" i="2"/>
  <c r="AS71" i="2"/>
  <c r="AK71" i="2"/>
  <c r="AU71" i="2"/>
  <c r="BH71" i="2"/>
  <c r="AR71" i="2"/>
  <c r="BG71" i="2"/>
  <c r="AQ71" i="2"/>
  <c r="AY71" i="2"/>
  <c r="AX71" i="2"/>
  <c r="BF71" i="2"/>
  <c r="AP71" i="2"/>
  <c r="BC71" i="2"/>
  <c r="AM71" i="2"/>
  <c r="AZ71" i="2"/>
  <c r="BH65" i="2"/>
  <c r="AZ65" i="2"/>
  <c r="AR65" i="2"/>
  <c r="BG65" i="2"/>
  <c r="AY65" i="2"/>
  <c r="AQ65" i="2"/>
  <c r="BE65" i="2"/>
  <c r="AW65" i="2"/>
  <c r="AO65" i="2"/>
  <c r="BD65" i="2"/>
  <c r="AV65" i="2"/>
  <c r="AN65" i="2"/>
  <c r="AX65" i="2"/>
  <c r="AU65" i="2"/>
  <c r="BA65" i="2"/>
  <c r="AT65" i="2"/>
  <c r="AL65" i="2"/>
  <c r="BI65" i="2"/>
  <c r="AS65" i="2"/>
  <c r="BB65" i="2"/>
  <c r="BF65" i="2"/>
  <c r="AP65" i="2"/>
  <c r="BC65" i="2"/>
  <c r="AM65" i="2"/>
  <c r="AK65" i="2"/>
  <c r="BE73" i="2"/>
  <c r="AW73" i="2"/>
  <c r="AO73" i="2"/>
  <c r="BD73" i="2"/>
  <c r="AV73" i="2"/>
  <c r="AN73" i="2"/>
  <c r="BB73" i="2"/>
  <c r="AT73" i="2"/>
  <c r="AL73" i="2"/>
  <c r="BI73" i="2"/>
  <c r="BA73" i="2"/>
  <c r="AS73" i="2"/>
  <c r="BC73" i="2"/>
  <c r="AM73" i="2"/>
  <c r="AZ73" i="2"/>
  <c r="BG73" i="2"/>
  <c r="AY73" i="2"/>
  <c r="AX73" i="2"/>
  <c r="AQ73" i="2"/>
  <c r="AP73" i="2"/>
  <c r="AU73" i="2"/>
  <c r="BF73" i="2"/>
  <c r="BH73" i="2"/>
  <c r="AR73" i="2"/>
  <c r="BB105" i="2"/>
  <c r="AT105" i="2"/>
  <c r="AL105" i="2"/>
  <c r="BI105" i="2"/>
  <c r="BA105" i="2"/>
  <c r="AS105" i="2"/>
  <c r="AK105" i="2"/>
  <c r="BH105" i="2"/>
  <c r="AZ105" i="2"/>
  <c r="AR105" i="2"/>
  <c r="BG105" i="2"/>
  <c r="AY105" i="2"/>
  <c r="AQ105" i="2"/>
  <c r="BF105" i="2"/>
  <c r="AX105" i="2"/>
  <c r="AP105" i="2"/>
  <c r="BD105" i="2"/>
  <c r="BC105" i="2"/>
  <c r="AV105" i="2"/>
  <c r="AU105" i="2"/>
  <c r="AN105" i="2"/>
  <c r="BE105" i="2"/>
  <c r="AM105" i="2"/>
  <c r="AW105" i="2"/>
  <c r="AO105" i="2"/>
  <c r="BF49" i="2"/>
  <c r="BC49" i="2"/>
  <c r="AU49" i="2"/>
  <c r="AM49" i="2"/>
  <c r="AY49" i="2"/>
  <c r="BB49" i="2"/>
  <c r="AT49" i="2"/>
  <c r="AL49" i="2"/>
  <c r="AP49" i="2"/>
  <c r="AW49" i="2"/>
  <c r="BD49" i="2"/>
  <c r="BA49" i="2"/>
  <c r="AS49" i="2"/>
  <c r="AK49" i="2"/>
  <c r="BG49" i="2"/>
  <c r="BI49" i="2"/>
  <c r="AZ49" i="2"/>
  <c r="AR49" i="2"/>
  <c r="BH49" i="2"/>
  <c r="AO49" i="2"/>
  <c r="AQ49" i="2"/>
  <c r="AX49" i="2"/>
  <c r="AV49" i="2"/>
  <c r="BE49" i="2"/>
  <c r="AN49" i="2"/>
  <c r="BL73" i="2" l="1"/>
  <c r="BL91" i="2"/>
  <c r="BL59" i="2"/>
  <c r="BL99" i="2"/>
  <c r="BL71" i="2"/>
  <c r="BL87" i="2"/>
  <c r="BL81" i="2"/>
  <c r="BL89" i="2"/>
  <c r="BL83" i="2"/>
  <c r="BL103" i="2"/>
  <c r="BL79" i="2"/>
  <c r="BL55" i="2"/>
  <c r="BL63" i="2"/>
  <c r="BL95" i="2"/>
  <c r="BL65" i="2"/>
  <c r="BL57" i="2"/>
  <c r="BL49" i="2"/>
  <c r="BL105" i="2"/>
  <c r="BL107" i="2"/>
  <c r="F2" i="2" l="1"/>
  <c r="BG39" i="2" l="1"/>
  <c r="AY39" i="2"/>
  <c r="AQ39" i="2"/>
  <c r="BF39" i="2"/>
  <c r="AX39" i="2"/>
  <c r="AP39" i="2"/>
  <c r="BE39" i="2"/>
  <c r="AW39" i="2"/>
  <c r="AO39" i="2"/>
  <c r="AK39" i="2"/>
  <c r="BI39" i="2"/>
  <c r="AU39" i="2"/>
  <c r="BH39" i="2"/>
  <c r="AT39" i="2"/>
  <c r="BD39" i="2"/>
  <c r="AS39" i="2"/>
  <c r="BC39" i="2"/>
  <c r="AR39" i="2"/>
  <c r="BB39" i="2"/>
  <c r="AN39" i="2"/>
  <c r="BA39" i="2"/>
  <c r="AM39" i="2"/>
  <c r="AL39" i="2"/>
  <c r="AZ39" i="2"/>
  <c r="AV39" i="2"/>
  <c r="BI86" i="2"/>
  <c r="BA86" i="2"/>
  <c r="AS86" i="2"/>
  <c r="BH86" i="2"/>
  <c r="AZ86" i="2"/>
  <c r="AR86" i="2"/>
  <c r="BC86" i="2"/>
  <c r="AU86" i="2"/>
  <c r="AM86" i="2"/>
  <c r="BD86" i="2"/>
  <c r="AP86" i="2"/>
  <c r="BB86" i="2"/>
  <c r="AO86" i="2"/>
  <c r="AY86" i="2"/>
  <c r="AN86" i="2"/>
  <c r="AK86" i="2"/>
  <c r="BG86" i="2"/>
  <c r="AV86" i="2"/>
  <c r="BE86" i="2"/>
  <c r="AX86" i="2"/>
  <c r="AW86" i="2"/>
  <c r="AT86" i="2"/>
  <c r="AQ86" i="2"/>
  <c r="AL86" i="2"/>
  <c r="BF86" i="2"/>
  <c r="BC135" i="2"/>
  <c r="AU135" i="2"/>
  <c r="AM135" i="2"/>
  <c r="BB135" i="2"/>
  <c r="AT135" i="2"/>
  <c r="AL135" i="2"/>
  <c r="BG135" i="2"/>
  <c r="AY135" i="2"/>
  <c r="AQ135" i="2"/>
  <c r="AX135" i="2"/>
  <c r="BF135" i="2"/>
  <c r="AS135" i="2"/>
  <c r="BE135" i="2"/>
  <c r="AR135" i="2"/>
  <c r="BI135" i="2"/>
  <c r="AO135" i="2"/>
  <c r="BH135" i="2"/>
  <c r="AN135" i="2"/>
  <c r="BD135" i="2"/>
  <c r="BA135" i="2"/>
  <c r="AV135" i="2"/>
  <c r="AP135" i="2"/>
  <c r="AZ135" i="2"/>
  <c r="AW135" i="2"/>
  <c r="AK135" i="2"/>
  <c r="BC167" i="2"/>
  <c r="AU167" i="2"/>
  <c r="AM167" i="2"/>
  <c r="BH167" i="2"/>
  <c r="AY167" i="2"/>
  <c r="AP167" i="2"/>
  <c r="BG167" i="2"/>
  <c r="AX167" i="2"/>
  <c r="AO167" i="2"/>
  <c r="BD167" i="2"/>
  <c r="AT167" i="2"/>
  <c r="AW167" i="2"/>
  <c r="AV167" i="2"/>
  <c r="BI167" i="2"/>
  <c r="AS167" i="2"/>
  <c r="BF167" i="2"/>
  <c r="AR167" i="2"/>
  <c r="BE167" i="2"/>
  <c r="AQ167" i="2"/>
  <c r="BB167" i="2"/>
  <c r="BA167" i="2"/>
  <c r="AZ167" i="2"/>
  <c r="AN167" i="2"/>
  <c r="AL167" i="2"/>
  <c r="AK167" i="2"/>
  <c r="BE183" i="2"/>
  <c r="AW183" i="2"/>
  <c r="AO183" i="2"/>
  <c r="BD183" i="2"/>
  <c r="AV183" i="2"/>
  <c r="AN183" i="2"/>
  <c r="BC183" i="2"/>
  <c r="AU183" i="2"/>
  <c r="AM183" i="2"/>
  <c r="BB183" i="2"/>
  <c r="AQ183" i="2"/>
  <c r="BA183" i="2"/>
  <c r="AP183" i="2"/>
  <c r="AZ183" i="2"/>
  <c r="AL183" i="2"/>
  <c r="AY183" i="2"/>
  <c r="BG183" i="2"/>
  <c r="AS183" i="2"/>
  <c r="AR183" i="2"/>
  <c r="BF183" i="2"/>
  <c r="AT183" i="2"/>
  <c r="BH183" i="2"/>
  <c r="AX183" i="2"/>
  <c r="BI183" i="2"/>
  <c r="AK183" i="2"/>
  <c r="BE214" i="2"/>
  <c r="AW214" i="2"/>
  <c r="AO214" i="2"/>
  <c r="BD214" i="2"/>
  <c r="AU214" i="2"/>
  <c r="AL214" i="2"/>
  <c r="BC214" i="2"/>
  <c r="AT214" i="2"/>
  <c r="BB214" i="2"/>
  <c r="AS214" i="2"/>
  <c r="BI214" i="2"/>
  <c r="AV214" i="2"/>
  <c r="BH214" i="2"/>
  <c r="AR214" i="2"/>
  <c r="BG214" i="2"/>
  <c r="AN214" i="2"/>
  <c r="BF214" i="2"/>
  <c r="AM214" i="2"/>
  <c r="BA214" i="2"/>
  <c r="AZ214" i="2"/>
  <c r="AY214" i="2"/>
  <c r="AX214" i="2"/>
  <c r="AQ214" i="2"/>
  <c r="AP214" i="2"/>
  <c r="AK214" i="2"/>
  <c r="BE189" i="2"/>
  <c r="AW189" i="2"/>
  <c r="AO189" i="2"/>
  <c r="BD189" i="2"/>
  <c r="AV189" i="2"/>
  <c r="AN189" i="2"/>
  <c r="BC189" i="2"/>
  <c r="AU189" i="2"/>
  <c r="AM189" i="2"/>
  <c r="AZ189" i="2"/>
  <c r="AL189" i="2"/>
  <c r="AY189" i="2"/>
  <c r="BI189" i="2"/>
  <c r="AX189" i="2"/>
  <c r="BH189" i="2"/>
  <c r="AT189" i="2"/>
  <c r="BG189" i="2"/>
  <c r="AS189" i="2"/>
  <c r="BB189" i="2"/>
  <c r="AQ189" i="2"/>
  <c r="BA189" i="2"/>
  <c r="AR189" i="2"/>
  <c r="AP189" i="2"/>
  <c r="BF189" i="2"/>
  <c r="AK189" i="2"/>
  <c r="BG4" i="2"/>
  <c r="AY4" i="2"/>
  <c r="AQ4" i="2"/>
  <c r="BE4" i="2"/>
  <c r="AW4" i="2"/>
  <c r="AO4" i="2"/>
  <c r="BD4" i="2"/>
  <c r="AT4" i="2"/>
  <c r="BC4" i="2"/>
  <c r="AS4" i="2"/>
  <c r="BB4" i="2"/>
  <c r="AR4" i="2"/>
  <c r="BA4" i="2"/>
  <c r="AP4" i="2"/>
  <c r="AZ4" i="2"/>
  <c r="AN4" i="2"/>
  <c r="AK4" i="2"/>
  <c r="BI4" i="2"/>
  <c r="AX4" i="2"/>
  <c r="BF4" i="2"/>
  <c r="BH4" i="2"/>
  <c r="AV4" i="2"/>
  <c r="AU4" i="2"/>
  <c r="AL4" i="2"/>
  <c r="BI116" i="2"/>
  <c r="BA116" i="2"/>
  <c r="AS116" i="2"/>
  <c r="BF116" i="2"/>
  <c r="AX116" i="2"/>
  <c r="AP116" i="2"/>
  <c r="BD116" i="2"/>
  <c r="AT116" i="2"/>
  <c r="BC116" i="2"/>
  <c r="AR116" i="2"/>
  <c r="AZ116" i="2"/>
  <c r="AO116" i="2"/>
  <c r="BH116" i="2"/>
  <c r="AQ116" i="2"/>
  <c r="BG116" i="2"/>
  <c r="AN116" i="2"/>
  <c r="BB116" i="2"/>
  <c r="AL116" i="2"/>
  <c r="AV116" i="2"/>
  <c r="AY116" i="2"/>
  <c r="AW116" i="2"/>
  <c r="AU116" i="2"/>
  <c r="AM116" i="2"/>
  <c r="AK116" i="2"/>
  <c r="BE116" i="2"/>
  <c r="BC140" i="2"/>
  <c r="AU140" i="2"/>
  <c r="AM140" i="2"/>
  <c r="BB140" i="2"/>
  <c r="AT140" i="2"/>
  <c r="AL140" i="2"/>
  <c r="BG140" i="2"/>
  <c r="AY140" i="2"/>
  <c r="AQ140" i="2"/>
  <c r="BF140" i="2"/>
  <c r="AS140" i="2"/>
  <c r="BD140" i="2"/>
  <c r="AP140" i="2"/>
  <c r="BA140" i="2"/>
  <c r="AO140" i="2"/>
  <c r="AZ140" i="2"/>
  <c r="AN140" i="2"/>
  <c r="BE140" i="2"/>
  <c r="AX140" i="2"/>
  <c r="AW140" i="2"/>
  <c r="AV140" i="2"/>
  <c r="BI140" i="2"/>
  <c r="BH140" i="2"/>
  <c r="AR140" i="2"/>
  <c r="AK140" i="2"/>
  <c r="BG30" i="2"/>
  <c r="AY30" i="2"/>
  <c r="AQ30" i="2"/>
  <c r="BF30" i="2"/>
  <c r="AX30" i="2"/>
  <c r="AP30" i="2"/>
  <c r="BE30" i="2"/>
  <c r="AW30" i="2"/>
  <c r="AO30" i="2"/>
  <c r="BH30" i="2"/>
  <c r="AT30" i="2"/>
  <c r="BD30" i="2"/>
  <c r="AS30" i="2"/>
  <c r="BC30" i="2"/>
  <c r="AR30" i="2"/>
  <c r="BB30" i="2"/>
  <c r="AN30" i="2"/>
  <c r="BA30" i="2"/>
  <c r="AM30" i="2"/>
  <c r="AZ30" i="2"/>
  <c r="AL30" i="2"/>
  <c r="AU30" i="2"/>
  <c r="BI30" i="2"/>
  <c r="AK30" i="2"/>
  <c r="AV30" i="2"/>
  <c r="BC126" i="2"/>
  <c r="AU126" i="2"/>
  <c r="AM126" i="2"/>
  <c r="BB126" i="2"/>
  <c r="AT126" i="2"/>
  <c r="AL126" i="2"/>
  <c r="BG126" i="2"/>
  <c r="AY126" i="2"/>
  <c r="AQ126" i="2"/>
  <c r="BI126" i="2"/>
  <c r="AW126" i="2"/>
  <c r="BE126" i="2"/>
  <c r="AR126" i="2"/>
  <c r="BF126" i="2"/>
  <c r="AO126" i="2"/>
  <c r="BD126" i="2"/>
  <c r="AN126" i="2"/>
  <c r="BA126" i="2"/>
  <c r="AZ126" i="2"/>
  <c r="AS126" i="2"/>
  <c r="AP126" i="2"/>
  <c r="AX126" i="2"/>
  <c r="BH126" i="2"/>
  <c r="AV126" i="2"/>
  <c r="AK126" i="2"/>
  <c r="BI64" i="2"/>
  <c r="BA64" i="2"/>
  <c r="AS64" i="2"/>
  <c r="BH64" i="2"/>
  <c r="AZ64" i="2"/>
  <c r="AR64" i="2"/>
  <c r="BC64" i="2"/>
  <c r="AU64" i="2"/>
  <c r="AM64" i="2"/>
  <c r="BF64" i="2"/>
  <c r="AT64" i="2"/>
  <c r="BE64" i="2"/>
  <c r="AQ64" i="2"/>
  <c r="BD64" i="2"/>
  <c r="AP64" i="2"/>
  <c r="AX64" i="2"/>
  <c r="AL64" i="2"/>
  <c r="AV64" i="2"/>
  <c r="AK64" i="2"/>
  <c r="AO64" i="2"/>
  <c r="AN64" i="2"/>
  <c r="BG64" i="2"/>
  <c r="BB64" i="2"/>
  <c r="AY64" i="2"/>
  <c r="AW64" i="2"/>
  <c r="BC207" i="2"/>
  <c r="BG207" i="2"/>
  <c r="AX207" i="2"/>
  <c r="AP207" i="2"/>
  <c r="BH207" i="2"/>
  <c r="AW207" i="2"/>
  <c r="AN207" i="2"/>
  <c r="BF207" i="2"/>
  <c r="AV207" i="2"/>
  <c r="AM207" i="2"/>
  <c r="BE207" i="2"/>
  <c r="AU207" i="2"/>
  <c r="AL207" i="2"/>
  <c r="BD207" i="2"/>
  <c r="AT207" i="2"/>
  <c r="BB207" i="2"/>
  <c r="AS207" i="2"/>
  <c r="BI207" i="2"/>
  <c r="BA207" i="2"/>
  <c r="AZ207" i="2"/>
  <c r="AY207" i="2"/>
  <c r="AQ207" i="2"/>
  <c r="AR207" i="2"/>
  <c r="AO207" i="2"/>
  <c r="AK207" i="2"/>
  <c r="BE176" i="2"/>
  <c r="AW176" i="2"/>
  <c r="AO176" i="2"/>
  <c r="BD176" i="2"/>
  <c r="AV176" i="2"/>
  <c r="AN176" i="2"/>
  <c r="BC176" i="2"/>
  <c r="AU176" i="2"/>
  <c r="AM176" i="2"/>
  <c r="BF176" i="2"/>
  <c r="AR176" i="2"/>
  <c r="BB176" i="2"/>
  <c r="AQ176" i="2"/>
  <c r="BH176" i="2"/>
  <c r="AT176" i="2"/>
  <c r="AS176" i="2"/>
  <c r="AP176" i="2"/>
  <c r="BI176" i="2"/>
  <c r="AL176" i="2"/>
  <c r="AZ176" i="2"/>
  <c r="AX176" i="2"/>
  <c r="BG176" i="2"/>
  <c r="BA176" i="2"/>
  <c r="AY176" i="2"/>
  <c r="AK176" i="2"/>
  <c r="BC147" i="2"/>
  <c r="AU147" i="2"/>
  <c r="AM147" i="2"/>
  <c r="BB147" i="2"/>
  <c r="AT147" i="2"/>
  <c r="AL147" i="2"/>
  <c r="BG147" i="2"/>
  <c r="AY147" i="2"/>
  <c r="AQ147" i="2"/>
  <c r="BE147" i="2"/>
  <c r="AR147" i="2"/>
  <c r="BD147" i="2"/>
  <c r="AP147" i="2"/>
  <c r="BA147" i="2"/>
  <c r="AO147" i="2"/>
  <c r="AZ147" i="2"/>
  <c r="AN147" i="2"/>
  <c r="AX147" i="2"/>
  <c r="AS147" i="2"/>
  <c r="BI147" i="2"/>
  <c r="BH147" i="2"/>
  <c r="BF147" i="2"/>
  <c r="AW147" i="2"/>
  <c r="AV147" i="2"/>
  <c r="AK147" i="2"/>
  <c r="BC163" i="2"/>
  <c r="BD163" i="2"/>
  <c r="AU163" i="2"/>
  <c r="AM163" i="2"/>
  <c r="BB163" i="2"/>
  <c r="AT163" i="2"/>
  <c r="AL163" i="2"/>
  <c r="BH163" i="2"/>
  <c r="AY163" i="2"/>
  <c r="AQ163" i="2"/>
  <c r="BF163" i="2"/>
  <c r="AR163" i="2"/>
  <c r="BE163" i="2"/>
  <c r="AP163" i="2"/>
  <c r="BA163" i="2"/>
  <c r="AO163" i="2"/>
  <c r="AZ163" i="2"/>
  <c r="AN163" i="2"/>
  <c r="AX163" i="2"/>
  <c r="BI163" i="2"/>
  <c r="BG163" i="2"/>
  <c r="AW163" i="2"/>
  <c r="AV163" i="2"/>
  <c r="AS163" i="2"/>
  <c r="AK163" i="2"/>
  <c r="BE179" i="2"/>
  <c r="AW179" i="2"/>
  <c r="AO179" i="2"/>
  <c r="BD179" i="2"/>
  <c r="AV179" i="2"/>
  <c r="AN179" i="2"/>
  <c r="BC179" i="2"/>
  <c r="AU179" i="2"/>
  <c r="AM179" i="2"/>
  <c r="BI179" i="2"/>
  <c r="AX179" i="2"/>
  <c r="BH179" i="2"/>
  <c r="AT179" i="2"/>
  <c r="BG179" i="2"/>
  <c r="AS179" i="2"/>
  <c r="BF179" i="2"/>
  <c r="AR179" i="2"/>
  <c r="AZ179" i="2"/>
  <c r="AL179" i="2"/>
  <c r="AY179" i="2"/>
  <c r="BB179" i="2"/>
  <c r="BA179" i="2"/>
  <c r="AQ179" i="2"/>
  <c r="AP179" i="2"/>
  <c r="AK179" i="2"/>
  <c r="BE195" i="2"/>
  <c r="AW195" i="2"/>
  <c r="AO195" i="2"/>
  <c r="BD195" i="2"/>
  <c r="AV195" i="2"/>
  <c r="AN195" i="2"/>
  <c r="BC195" i="2"/>
  <c r="AU195" i="2"/>
  <c r="AM195" i="2"/>
  <c r="BI195" i="2"/>
  <c r="AX195" i="2"/>
  <c r="BH195" i="2"/>
  <c r="AT195" i="2"/>
  <c r="BG195" i="2"/>
  <c r="AS195" i="2"/>
  <c r="BF195" i="2"/>
  <c r="AR195" i="2"/>
  <c r="BB195" i="2"/>
  <c r="AQ195" i="2"/>
  <c r="AZ195" i="2"/>
  <c r="AL195" i="2"/>
  <c r="BA195" i="2"/>
  <c r="AY195" i="2"/>
  <c r="AP195" i="2"/>
  <c r="AK195" i="2"/>
  <c r="BE211" i="2"/>
  <c r="AW211" i="2"/>
  <c r="AO211" i="2"/>
  <c r="BD211" i="2"/>
  <c r="AV211" i="2"/>
  <c r="AN211" i="2"/>
  <c r="BC211" i="2"/>
  <c r="AU211" i="2"/>
  <c r="AM211" i="2"/>
  <c r="BI211" i="2"/>
  <c r="AX211" i="2"/>
  <c r="AT211" i="2"/>
  <c r="BH211" i="2"/>
  <c r="AS211" i="2"/>
  <c r="BG211" i="2"/>
  <c r="AR211" i="2"/>
  <c r="BF211" i="2"/>
  <c r="AQ211" i="2"/>
  <c r="BB211" i="2"/>
  <c r="AP211" i="2"/>
  <c r="AL211" i="2"/>
  <c r="AZ211" i="2"/>
  <c r="BA211" i="2"/>
  <c r="AY211" i="2"/>
  <c r="AK211" i="2"/>
  <c r="BG20" i="2"/>
  <c r="AY20" i="2"/>
  <c r="AQ20" i="2"/>
  <c r="AP20" i="2"/>
  <c r="BF20" i="2"/>
  <c r="AX20" i="2"/>
  <c r="BE20" i="2"/>
  <c r="AW20" i="2"/>
  <c r="AO20" i="2"/>
  <c r="BC20" i="2"/>
  <c r="AR20" i="2"/>
  <c r="AK20" i="2"/>
  <c r="BB20" i="2"/>
  <c r="AN20" i="2"/>
  <c r="BA20" i="2"/>
  <c r="AM20" i="2"/>
  <c r="AZ20" i="2"/>
  <c r="AL20" i="2"/>
  <c r="AV20" i="2"/>
  <c r="BI20" i="2"/>
  <c r="AU20" i="2"/>
  <c r="BH20" i="2"/>
  <c r="BD20" i="2"/>
  <c r="AS20" i="2"/>
  <c r="AT20" i="2"/>
  <c r="BG12" i="2"/>
  <c r="AY12" i="2"/>
  <c r="AQ12" i="2"/>
  <c r="BF12" i="2"/>
  <c r="AP12" i="2"/>
  <c r="AX12" i="2"/>
  <c r="BE12" i="2"/>
  <c r="AW12" i="2"/>
  <c r="AO12" i="2"/>
  <c r="BC12" i="2"/>
  <c r="AR12" i="2"/>
  <c r="BB12" i="2"/>
  <c r="AN12" i="2"/>
  <c r="BA12" i="2"/>
  <c r="AM12" i="2"/>
  <c r="AK12" i="2"/>
  <c r="AZ12" i="2"/>
  <c r="AL12" i="2"/>
  <c r="AV12" i="2"/>
  <c r="BI12" i="2"/>
  <c r="AU12" i="2"/>
  <c r="BD12" i="2"/>
  <c r="AS12" i="2"/>
  <c r="BH12" i="2"/>
  <c r="AT12" i="2"/>
  <c r="BC124" i="2"/>
  <c r="AU124" i="2"/>
  <c r="AM124" i="2"/>
  <c r="BB124" i="2"/>
  <c r="AT124" i="2"/>
  <c r="AL124" i="2"/>
  <c r="BG124" i="2"/>
  <c r="AY124" i="2"/>
  <c r="AQ124" i="2"/>
  <c r="BF124" i="2"/>
  <c r="AS124" i="2"/>
  <c r="BA124" i="2"/>
  <c r="AO124" i="2"/>
  <c r="BD124" i="2"/>
  <c r="AZ124" i="2"/>
  <c r="AW124" i="2"/>
  <c r="BI124" i="2"/>
  <c r="BH124" i="2"/>
  <c r="AX124" i="2"/>
  <c r="AP124" i="2"/>
  <c r="AV124" i="2"/>
  <c r="AR124" i="2"/>
  <c r="AN124" i="2"/>
  <c r="BE124" i="2"/>
  <c r="AK124" i="2"/>
  <c r="BE216" i="2"/>
  <c r="AW216" i="2"/>
  <c r="AO216" i="2"/>
  <c r="BB216" i="2"/>
  <c r="AS216" i="2"/>
  <c r="BA216" i="2"/>
  <c r="AR216" i="2"/>
  <c r="BI216" i="2"/>
  <c r="AZ216" i="2"/>
  <c r="AQ216" i="2"/>
  <c r="BF216" i="2"/>
  <c r="AP216" i="2"/>
  <c r="BD216" i="2"/>
  <c r="AN216" i="2"/>
  <c r="AX216" i="2"/>
  <c r="AV216" i="2"/>
  <c r="AU216" i="2"/>
  <c r="AT216" i="2"/>
  <c r="BH216" i="2"/>
  <c r="AM216" i="2"/>
  <c r="BG216" i="2"/>
  <c r="BC216" i="2"/>
  <c r="AY216" i="2"/>
  <c r="AL216" i="2"/>
  <c r="AK216" i="2"/>
  <c r="BE191" i="2"/>
  <c r="AW191" i="2"/>
  <c r="AO191" i="2"/>
  <c r="BD191" i="2"/>
  <c r="AV191" i="2"/>
  <c r="AN191" i="2"/>
  <c r="BC191" i="2"/>
  <c r="AU191" i="2"/>
  <c r="AM191" i="2"/>
  <c r="BB191" i="2"/>
  <c r="AQ191" i="2"/>
  <c r="BA191" i="2"/>
  <c r="AP191" i="2"/>
  <c r="AZ191" i="2"/>
  <c r="AL191" i="2"/>
  <c r="AY191" i="2"/>
  <c r="BI191" i="2"/>
  <c r="AX191" i="2"/>
  <c r="BG191" i="2"/>
  <c r="AS191" i="2"/>
  <c r="BF191" i="2"/>
  <c r="AT191" i="2"/>
  <c r="AR191" i="2"/>
  <c r="BH191" i="2"/>
  <c r="AK191" i="2"/>
  <c r="BG18" i="2"/>
  <c r="AY18" i="2"/>
  <c r="AQ18" i="2"/>
  <c r="BF18" i="2"/>
  <c r="AP18" i="2"/>
  <c r="AX18" i="2"/>
  <c r="BE18" i="2"/>
  <c r="AW18" i="2"/>
  <c r="AO18" i="2"/>
  <c r="BA18" i="2"/>
  <c r="AM18" i="2"/>
  <c r="AZ18" i="2"/>
  <c r="AL18" i="2"/>
  <c r="AV18" i="2"/>
  <c r="BI18" i="2"/>
  <c r="AU18" i="2"/>
  <c r="BH18" i="2"/>
  <c r="AT18" i="2"/>
  <c r="BD18" i="2"/>
  <c r="AS18" i="2"/>
  <c r="AK18" i="2"/>
  <c r="BC18" i="2"/>
  <c r="BB18" i="2"/>
  <c r="AR18" i="2"/>
  <c r="AN18" i="2"/>
  <c r="BC130" i="2"/>
  <c r="AU130" i="2"/>
  <c r="AM130" i="2"/>
  <c r="BB130" i="2"/>
  <c r="AT130" i="2"/>
  <c r="AL130" i="2"/>
  <c r="BG130" i="2"/>
  <c r="AY130" i="2"/>
  <c r="AQ130" i="2"/>
  <c r="BD130" i="2"/>
  <c r="AP130" i="2"/>
  <c r="AX130" i="2"/>
  <c r="AV130" i="2"/>
  <c r="BI130" i="2"/>
  <c r="AS130" i="2"/>
  <c r="BH130" i="2"/>
  <c r="AR130" i="2"/>
  <c r="BF130" i="2"/>
  <c r="AO130" i="2"/>
  <c r="AZ130" i="2"/>
  <c r="AW130" i="2"/>
  <c r="BE130" i="2"/>
  <c r="AK130" i="2"/>
  <c r="BA130" i="2"/>
  <c r="AN130" i="2"/>
  <c r="BF197" i="2"/>
  <c r="AX197" i="2"/>
  <c r="BG197" i="2"/>
  <c r="AW197" i="2"/>
  <c r="AO197" i="2"/>
  <c r="BE197" i="2"/>
  <c r="AV197" i="2"/>
  <c r="AN197" i="2"/>
  <c r="BD197" i="2"/>
  <c r="AU197" i="2"/>
  <c r="AM197" i="2"/>
  <c r="BA197" i="2"/>
  <c r="AL197" i="2"/>
  <c r="AZ197" i="2"/>
  <c r="AY197" i="2"/>
  <c r="AT197" i="2"/>
  <c r="BI197" i="2"/>
  <c r="AS197" i="2"/>
  <c r="BC197" i="2"/>
  <c r="AQ197" i="2"/>
  <c r="BH197" i="2"/>
  <c r="BB197" i="2"/>
  <c r="AR197" i="2"/>
  <c r="AP197" i="2"/>
  <c r="AK197" i="2"/>
  <c r="BG7" i="2"/>
  <c r="AY7" i="2"/>
  <c r="AQ7" i="2"/>
  <c r="BF7" i="2"/>
  <c r="AX7" i="2"/>
  <c r="AP7" i="2"/>
  <c r="BE7" i="2"/>
  <c r="AW7" i="2"/>
  <c r="AO7" i="2"/>
  <c r="AK7" i="2"/>
  <c r="BI7" i="2"/>
  <c r="AU7" i="2"/>
  <c r="BH7" i="2"/>
  <c r="AT7" i="2"/>
  <c r="BD7" i="2"/>
  <c r="AS7" i="2"/>
  <c r="BC7" i="2"/>
  <c r="AR7" i="2"/>
  <c r="BB7" i="2"/>
  <c r="AN7" i="2"/>
  <c r="BA7" i="2"/>
  <c r="AM7" i="2"/>
  <c r="AV7" i="2"/>
  <c r="AL7" i="2"/>
  <c r="AZ7" i="2"/>
  <c r="BC54" i="2"/>
  <c r="AU54" i="2"/>
  <c r="AM54" i="2"/>
  <c r="BH54" i="2"/>
  <c r="AY54" i="2"/>
  <c r="AP54" i="2"/>
  <c r="BG54" i="2"/>
  <c r="AX54" i="2"/>
  <c r="AO54" i="2"/>
  <c r="BF54" i="2"/>
  <c r="AW54" i="2"/>
  <c r="AN54" i="2"/>
  <c r="AK54" i="2"/>
  <c r="BB54" i="2"/>
  <c r="AZ54" i="2"/>
  <c r="AV54" i="2"/>
  <c r="AT54" i="2"/>
  <c r="AS54" i="2"/>
  <c r="BI54" i="2"/>
  <c r="AR54" i="2"/>
  <c r="BE54" i="2"/>
  <c r="AQ54" i="2"/>
  <c r="BD54" i="2"/>
  <c r="BA54" i="2"/>
  <c r="AL54" i="2"/>
  <c r="BI102" i="2"/>
  <c r="BA102" i="2"/>
  <c r="AS102" i="2"/>
  <c r="BF102" i="2"/>
  <c r="AX102" i="2"/>
  <c r="AP102" i="2"/>
  <c r="BE102" i="2"/>
  <c r="AU102" i="2"/>
  <c r="BD102" i="2"/>
  <c r="AT102" i="2"/>
  <c r="BH102" i="2"/>
  <c r="AW102" i="2"/>
  <c r="AM102" i="2"/>
  <c r="BG102" i="2"/>
  <c r="AO102" i="2"/>
  <c r="BC102" i="2"/>
  <c r="AN102" i="2"/>
  <c r="BB102" i="2"/>
  <c r="AL102" i="2"/>
  <c r="AK102" i="2"/>
  <c r="AY102" i="2"/>
  <c r="AV102" i="2"/>
  <c r="AZ102" i="2"/>
  <c r="AR102" i="2"/>
  <c r="AQ102" i="2"/>
  <c r="BC151" i="2"/>
  <c r="AU151" i="2"/>
  <c r="AM151" i="2"/>
  <c r="BB151" i="2"/>
  <c r="AT151" i="2"/>
  <c r="AL151" i="2"/>
  <c r="BG151" i="2"/>
  <c r="AY151" i="2"/>
  <c r="AQ151" i="2"/>
  <c r="AX151" i="2"/>
  <c r="BI151" i="2"/>
  <c r="AW151" i="2"/>
  <c r="BH151" i="2"/>
  <c r="AV151" i="2"/>
  <c r="BF151" i="2"/>
  <c r="AS151" i="2"/>
  <c r="BE151" i="2"/>
  <c r="AR151" i="2"/>
  <c r="AZ151" i="2"/>
  <c r="AP151" i="2"/>
  <c r="AO151" i="2"/>
  <c r="AN151" i="2"/>
  <c r="BD151" i="2"/>
  <c r="BA151" i="2"/>
  <c r="AK151" i="2"/>
  <c r="BG22" i="2"/>
  <c r="AY22" i="2"/>
  <c r="AQ22" i="2"/>
  <c r="AX22" i="2"/>
  <c r="BF22" i="2"/>
  <c r="AP22" i="2"/>
  <c r="BE22" i="2"/>
  <c r="AW22" i="2"/>
  <c r="AO22" i="2"/>
  <c r="BH22" i="2"/>
  <c r="AT22" i="2"/>
  <c r="BD22" i="2"/>
  <c r="AS22" i="2"/>
  <c r="AK22" i="2"/>
  <c r="BC22" i="2"/>
  <c r="AR22" i="2"/>
  <c r="BB22" i="2"/>
  <c r="AN22" i="2"/>
  <c r="BA22" i="2"/>
  <c r="AM22" i="2"/>
  <c r="AZ22" i="2"/>
  <c r="AL22" i="2"/>
  <c r="AU22" i="2"/>
  <c r="BI22" i="2"/>
  <c r="AV22" i="2"/>
  <c r="BG23" i="2"/>
  <c r="AY23" i="2"/>
  <c r="AQ23" i="2"/>
  <c r="BF23" i="2"/>
  <c r="AP23" i="2"/>
  <c r="AX23" i="2"/>
  <c r="BE23" i="2"/>
  <c r="AW23" i="2"/>
  <c r="AO23" i="2"/>
  <c r="AK23" i="2"/>
  <c r="BI23" i="2"/>
  <c r="AU23" i="2"/>
  <c r="BH23" i="2"/>
  <c r="AT23" i="2"/>
  <c r="BD23" i="2"/>
  <c r="AS23" i="2"/>
  <c r="BC23" i="2"/>
  <c r="AR23" i="2"/>
  <c r="BB23" i="2"/>
  <c r="AN23" i="2"/>
  <c r="BA23" i="2"/>
  <c r="AM23" i="2"/>
  <c r="AZ23" i="2"/>
  <c r="AV23" i="2"/>
  <c r="AL23" i="2"/>
  <c r="BI70" i="2"/>
  <c r="BA70" i="2"/>
  <c r="AS70" i="2"/>
  <c r="BH70" i="2"/>
  <c r="AZ70" i="2"/>
  <c r="AR70" i="2"/>
  <c r="BC70" i="2"/>
  <c r="AU70" i="2"/>
  <c r="AM70" i="2"/>
  <c r="BD70" i="2"/>
  <c r="AP70" i="2"/>
  <c r="BB70" i="2"/>
  <c r="AO70" i="2"/>
  <c r="AY70" i="2"/>
  <c r="AN70" i="2"/>
  <c r="AK70" i="2"/>
  <c r="BG70" i="2"/>
  <c r="AV70" i="2"/>
  <c r="BE70" i="2"/>
  <c r="AX70" i="2"/>
  <c r="AW70" i="2"/>
  <c r="AT70" i="2"/>
  <c r="AQ70" i="2"/>
  <c r="AL70" i="2"/>
  <c r="BF70" i="2"/>
  <c r="BI119" i="2"/>
  <c r="BA119" i="2"/>
  <c r="AS119" i="2"/>
  <c r="BF119" i="2"/>
  <c r="AX119" i="2"/>
  <c r="AP119" i="2"/>
  <c r="BG119" i="2"/>
  <c r="AV119" i="2"/>
  <c r="AL119" i="2"/>
  <c r="BE119" i="2"/>
  <c r="AU119" i="2"/>
  <c r="BC119" i="2"/>
  <c r="AR119" i="2"/>
  <c r="BD119" i="2"/>
  <c r="AN119" i="2"/>
  <c r="BB119" i="2"/>
  <c r="AM119" i="2"/>
  <c r="AY119" i="2"/>
  <c r="AQ119" i="2"/>
  <c r="AW119" i="2"/>
  <c r="AT119" i="2"/>
  <c r="AO119" i="2"/>
  <c r="AK119" i="2"/>
  <c r="BH119" i="2"/>
  <c r="AZ119" i="2"/>
  <c r="BF199" i="2"/>
  <c r="AX199" i="2"/>
  <c r="AP199" i="2"/>
  <c r="BD199" i="2"/>
  <c r="AU199" i="2"/>
  <c r="AL199" i="2"/>
  <c r="BC199" i="2"/>
  <c r="AT199" i="2"/>
  <c r="BB199" i="2"/>
  <c r="AS199" i="2"/>
  <c r="AW199" i="2"/>
  <c r="BI199" i="2"/>
  <c r="AV199" i="2"/>
  <c r="BH199" i="2"/>
  <c r="AR199" i="2"/>
  <c r="BG199" i="2"/>
  <c r="AQ199" i="2"/>
  <c r="BE199" i="2"/>
  <c r="AO199" i="2"/>
  <c r="AZ199" i="2"/>
  <c r="AM199" i="2"/>
  <c r="BA199" i="2"/>
  <c r="AN199" i="2"/>
  <c r="AY199" i="2"/>
  <c r="AK199" i="2"/>
  <c r="BG8" i="2"/>
  <c r="AY8" i="2"/>
  <c r="AQ8" i="2"/>
  <c r="BF8" i="2"/>
  <c r="AX8" i="2"/>
  <c r="AP8" i="2"/>
  <c r="BE8" i="2"/>
  <c r="AW8" i="2"/>
  <c r="AO8" i="2"/>
  <c r="AV8" i="2"/>
  <c r="BI8" i="2"/>
  <c r="AU8" i="2"/>
  <c r="BH8" i="2"/>
  <c r="AT8" i="2"/>
  <c r="BD8" i="2"/>
  <c r="AS8" i="2"/>
  <c r="BC8" i="2"/>
  <c r="AR8" i="2"/>
  <c r="BB8" i="2"/>
  <c r="AN8" i="2"/>
  <c r="BA8" i="2"/>
  <c r="AZ8" i="2"/>
  <c r="AL8" i="2"/>
  <c r="AM8" i="2"/>
  <c r="AK8" i="2"/>
  <c r="BG40" i="2"/>
  <c r="AY40" i="2"/>
  <c r="AQ40" i="2"/>
  <c r="BF40" i="2"/>
  <c r="AX40" i="2"/>
  <c r="AP40" i="2"/>
  <c r="BE40" i="2"/>
  <c r="AW40" i="2"/>
  <c r="AO40" i="2"/>
  <c r="AV40" i="2"/>
  <c r="BI40" i="2"/>
  <c r="AU40" i="2"/>
  <c r="BH40" i="2"/>
  <c r="AT40" i="2"/>
  <c r="BD40" i="2"/>
  <c r="AS40" i="2"/>
  <c r="BC40" i="2"/>
  <c r="AR40" i="2"/>
  <c r="BB40" i="2"/>
  <c r="AN40" i="2"/>
  <c r="AZ40" i="2"/>
  <c r="BA40" i="2"/>
  <c r="AM40" i="2"/>
  <c r="AK40" i="2"/>
  <c r="AL40" i="2"/>
  <c r="BC136" i="2"/>
  <c r="AU136" i="2"/>
  <c r="AM136" i="2"/>
  <c r="BB136" i="2"/>
  <c r="AT136" i="2"/>
  <c r="AL136" i="2"/>
  <c r="BG136" i="2"/>
  <c r="AY136" i="2"/>
  <c r="AQ136" i="2"/>
  <c r="AZ136" i="2"/>
  <c r="AN136" i="2"/>
  <c r="BH136" i="2"/>
  <c r="AV136" i="2"/>
  <c r="BF136" i="2"/>
  <c r="AS136" i="2"/>
  <c r="BE136" i="2"/>
  <c r="BD136" i="2"/>
  <c r="BA136" i="2"/>
  <c r="AX136" i="2"/>
  <c r="BI136" i="2"/>
  <c r="AR136" i="2"/>
  <c r="AP136" i="2"/>
  <c r="AO136" i="2"/>
  <c r="AW136" i="2"/>
  <c r="AK136" i="2"/>
  <c r="BC152" i="2"/>
  <c r="AU152" i="2"/>
  <c r="AM152" i="2"/>
  <c r="BB152" i="2"/>
  <c r="AT152" i="2"/>
  <c r="AL152" i="2"/>
  <c r="BG152" i="2"/>
  <c r="AY152" i="2"/>
  <c r="AQ152" i="2"/>
  <c r="AZ152" i="2"/>
  <c r="AN152" i="2"/>
  <c r="AX152" i="2"/>
  <c r="BI152" i="2"/>
  <c r="AW152" i="2"/>
  <c r="BH152" i="2"/>
  <c r="AV152" i="2"/>
  <c r="BF152" i="2"/>
  <c r="AS152" i="2"/>
  <c r="BE152" i="2"/>
  <c r="BD152" i="2"/>
  <c r="BA152" i="2"/>
  <c r="AR152" i="2"/>
  <c r="AP152" i="2"/>
  <c r="AO152" i="2"/>
  <c r="AK152" i="2"/>
  <c r="BE187" i="2"/>
  <c r="AW187" i="2"/>
  <c r="AO187" i="2"/>
  <c r="BD187" i="2"/>
  <c r="AV187" i="2"/>
  <c r="AN187" i="2"/>
  <c r="BC187" i="2"/>
  <c r="AU187" i="2"/>
  <c r="AM187" i="2"/>
  <c r="BI187" i="2"/>
  <c r="AX187" i="2"/>
  <c r="BH187" i="2"/>
  <c r="AT187" i="2"/>
  <c r="BG187" i="2"/>
  <c r="AS187" i="2"/>
  <c r="BF187" i="2"/>
  <c r="AR187" i="2"/>
  <c r="BB187" i="2"/>
  <c r="AZ187" i="2"/>
  <c r="AL187" i="2"/>
  <c r="AY187" i="2"/>
  <c r="AQ187" i="2"/>
  <c r="AP187" i="2"/>
  <c r="BA187" i="2"/>
  <c r="AK187" i="2"/>
  <c r="BF203" i="2"/>
  <c r="AX203" i="2"/>
  <c r="AP203" i="2"/>
  <c r="BI203" i="2"/>
  <c r="AZ203" i="2"/>
  <c r="AQ203" i="2"/>
  <c r="BH203" i="2"/>
  <c r="AY203" i="2"/>
  <c r="AO203" i="2"/>
  <c r="BG203" i="2"/>
  <c r="AW203" i="2"/>
  <c r="AN203" i="2"/>
  <c r="BC203" i="2"/>
  <c r="AM203" i="2"/>
  <c r="BB203" i="2"/>
  <c r="AL203" i="2"/>
  <c r="BA203" i="2"/>
  <c r="AV203" i="2"/>
  <c r="AU203" i="2"/>
  <c r="BE203" i="2"/>
  <c r="AS203" i="2"/>
  <c r="AR203" i="2"/>
  <c r="BD203" i="2"/>
  <c r="AT203" i="2"/>
  <c r="AK203" i="2"/>
  <c r="G2" i="2"/>
  <c r="H2" i="2" s="1"/>
  <c r="AM2" i="2" s="1"/>
  <c r="BL136" i="2" l="1"/>
  <c r="BL151" i="2"/>
  <c r="BL216" i="2"/>
  <c r="BL20" i="2"/>
  <c r="BL147" i="2"/>
  <c r="BL116" i="2"/>
  <c r="BL4" i="2"/>
  <c r="BL189" i="2"/>
  <c r="BL8" i="2"/>
  <c r="BL18" i="2"/>
  <c r="BL207" i="2"/>
  <c r="BL199" i="2"/>
  <c r="BL12" i="2"/>
  <c r="BL183" i="2"/>
  <c r="BL124" i="2"/>
  <c r="BL176" i="2"/>
  <c r="BL197" i="2"/>
  <c r="BL211" i="2"/>
  <c r="BL126" i="2"/>
  <c r="BL167" i="2"/>
  <c r="BL64" i="2"/>
  <c r="BL40" i="2"/>
  <c r="BL22" i="2"/>
  <c r="BL7" i="2"/>
  <c r="BL203" i="2"/>
  <c r="BL23" i="2"/>
  <c r="BL195" i="2"/>
  <c r="BL135" i="2"/>
  <c r="BL187" i="2"/>
  <c r="BL119" i="2"/>
  <c r="BL70" i="2"/>
  <c r="BL102" i="2"/>
  <c r="BL54" i="2"/>
  <c r="BL179" i="2"/>
  <c r="BL30" i="2"/>
  <c r="BL140" i="2"/>
  <c r="BL39" i="2"/>
  <c r="BL214" i="2"/>
  <c r="BL152" i="2"/>
  <c r="BL130" i="2"/>
  <c r="BL191" i="2"/>
  <c r="BL163" i="2"/>
  <c r="BL86" i="2"/>
  <c r="BI108" i="2"/>
  <c r="BA108" i="2"/>
  <c r="AS108" i="2"/>
  <c r="BF108" i="2"/>
  <c r="AX108" i="2"/>
  <c r="AP108" i="2"/>
  <c r="BD108" i="2"/>
  <c r="AT108" i="2"/>
  <c r="BC108" i="2"/>
  <c r="AZ108" i="2"/>
  <c r="AO108" i="2"/>
  <c r="AV108" i="2"/>
  <c r="AU108" i="2"/>
  <c r="AY108" i="2"/>
  <c r="AL108" i="2"/>
  <c r="BG108" i="2"/>
  <c r="BE108" i="2"/>
  <c r="BB108" i="2"/>
  <c r="AR108" i="2"/>
  <c r="AQ108" i="2"/>
  <c r="BH108" i="2"/>
  <c r="AW108" i="2"/>
  <c r="AK108" i="2"/>
  <c r="AN108" i="2"/>
  <c r="AM108" i="2"/>
  <c r="BC134" i="2"/>
  <c r="AU134" i="2"/>
  <c r="AM134" i="2"/>
  <c r="BB134" i="2"/>
  <c r="AT134" i="2"/>
  <c r="AL134" i="2"/>
  <c r="BG134" i="2"/>
  <c r="AY134" i="2"/>
  <c r="AQ134" i="2"/>
  <c r="BI134" i="2"/>
  <c r="AW134" i="2"/>
  <c r="BE134" i="2"/>
  <c r="AR134" i="2"/>
  <c r="BD134" i="2"/>
  <c r="AP134" i="2"/>
  <c r="AS134" i="2"/>
  <c r="AO134" i="2"/>
  <c r="BH134" i="2"/>
  <c r="AN134" i="2"/>
  <c r="BF134" i="2"/>
  <c r="AZ134" i="2"/>
  <c r="BA134" i="2"/>
  <c r="AX134" i="2"/>
  <c r="AV134" i="2"/>
  <c r="AK134" i="2"/>
  <c r="BG36" i="2"/>
  <c r="AY36" i="2"/>
  <c r="AQ36" i="2"/>
  <c r="BF36" i="2"/>
  <c r="AX36" i="2"/>
  <c r="AP36" i="2"/>
  <c r="BE36" i="2"/>
  <c r="AW36" i="2"/>
  <c r="AO36" i="2"/>
  <c r="BC36" i="2"/>
  <c r="AR36" i="2"/>
  <c r="BB36" i="2"/>
  <c r="AN36" i="2"/>
  <c r="BA36" i="2"/>
  <c r="AM36" i="2"/>
  <c r="AZ36" i="2"/>
  <c r="AL36" i="2"/>
  <c r="AV36" i="2"/>
  <c r="AK36" i="2"/>
  <c r="BI36" i="2"/>
  <c r="AU36" i="2"/>
  <c r="BD36" i="2"/>
  <c r="AS36" i="2"/>
  <c r="AT36" i="2"/>
  <c r="BH36" i="2"/>
  <c r="BE178" i="2"/>
  <c r="AW178" i="2"/>
  <c r="AO178" i="2"/>
  <c r="BD178" i="2"/>
  <c r="AV178" i="2"/>
  <c r="AN178" i="2"/>
  <c r="BC178" i="2"/>
  <c r="AU178" i="2"/>
  <c r="AM178" i="2"/>
  <c r="BH178" i="2"/>
  <c r="AT178" i="2"/>
  <c r="BG178" i="2"/>
  <c r="AS178" i="2"/>
  <c r="BF178" i="2"/>
  <c r="AY178" i="2"/>
  <c r="BI178" i="2"/>
  <c r="AL178" i="2"/>
  <c r="BB178" i="2"/>
  <c r="BA178" i="2"/>
  <c r="AR178" i="2"/>
  <c r="AP178" i="2"/>
  <c r="AQ178" i="2"/>
  <c r="AZ178" i="2"/>
  <c r="AX178" i="2"/>
  <c r="AK178" i="2"/>
  <c r="BC162" i="2"/>
  <c r="AU162" i="2"/>
  <c r="AM162" i="2"/>
  <c r="BB162" i="2"/>
  <c r="AT162" i="2"/>
  <c r="AL162" i="2"/>
  <c r="BG162" i="2"/>
  <c r="AY162" i="2"/>
  <c r="AQ162" i="2"/>
  <c r="BD162" i="2"/>
  <c r="AP162" i="2"/>
  <c r="BA162" i="2"/>
  <c r="AO162" i="2"/>
  <c r="AZ162" i="2"/>
  <c r="AN162" i="2"/>
  <c r="AX162" i="2"/>
  <c r="BI162" i="2"/>
  <c r="AW162" i="2"/>
  <c r="BH162" i="2"/>
  <c r="BF162" i="2"/>
  <c r="BE162" i="2"/>
  <c r="AV162" i="2"/>
  <c r="AS162" i="2"/>
  <c r="AR162" i="2"/>
  <c r="AK162" i="2"/>
  <c r="BE217" i="2"/>
  <c r="AW217" i="2"/>
  <c r="AO217" i="2"/>
  <c r="BF217" i="2"/>
  <c r="AV217" i="2"/>
  <c r="AM217" i="2"/>
  <c r="BD217" i="2"/>
  <c r="AU217" i="2"/>
  <c r="AL217" i="2"/>
  <c r="BC217" i="2"/>
  <c r="AT217" i="2"/>
  <c r="AX217" i="2"/>
  <c r="BI217" i="2"/>
  <c r="AS217" i="2"/>
  <c r="AR217" i="2"/>
  <c r="AQ217" i="2"/>
  <c r="BH217" i="2"/>
  <c r="AP217" i="2"/>
  <c r="BG217" i="2"/>
  <c r="AN217" i="2"/>
  <c r="BB217" i="2"/>
  <c r="AZ217" i="2"/>
  <c r="AY217" i="2"/>
  <c r="BA217" i="2"/>
  <c r="AK217" i="2"/>
  <c r="BI245" i="2"/>
  <c r="BA245" i="2"/>
  <c r="AS245" i="2"/>
  <c r="BF245" i="2"/>
  <c r="AX245" i="2"/>
  <c r="AP245" i="2"/>
  <c r="BD245" i="2"/>
  <c r="AV245" i="2"/>
  <c r="AN245" i="2"/>
  <c r="BC245" i="2"/>
  <c r="AU245" i="2"/>
  <c r="AM245" i="2"/>
  <c r="BE245" i="2"/>
  <c r="AO245" i="2"/>
  <c r="AW245" i="2"/>
  <c r="AZ245" i="2"/>
  <c r="AY245" i="2"/>
  <c r="AT245" i="2"/>
  <c r="AQ245" i="2"/>
  <c r="AL245" i="2"/>
  <c r="BH245" i="2"/>
  <c r="BG245" i="2"/>
  <c r="BB245" i="2"/>
  <c r="AR245" i="2"/>
  <c r="AK245" i="2"/>
  <c r="BG13" i="2"/>
  <c r="AY13" i="2"/>
  <c r="AQ13" i="2"/>
  <c r="AK13" i="2"/>
  <c r="BF13" i="2"/>
  <c r="AP13" i="2"/>
  <c r="AX13" i="2"/>
  <c r="BE13" i="2"/>
  <c r="AW13" i="2"/>
  <c r="AO13" i="2"/>
  <c r="BD13" i="2"/>
  <c r="AS13" i="2"/>
  <c r="BC13" i="2"/>
  <c r="AR13" i="2"/>
  <c r="BB13" i="2"/>
  <c r="AN13" i="2"/>
  <c r="BA13" i="2"/>
  <c r="AM13" i="2"/>
  <c r="AZ13" i="2"/>
  <c r="AL13" i="2"/>
  <c r="AV13" i="2"/>
  <c r="AT13" i="2"/>
  <c r="AU13" i="2"/>
  <c r="BH13" i="2"/>
  <c r="BI13" i="2"/>
  <c r="BI106" i="2"/>
  <c r="BA106" i="2"/>
  <c r="AS106" i="2"/>
  <c r="BF106" i="2"/>
  <c r="AX106" i="2"/>
  <c r="AP106" i="2"/>
  <c r="BG106" i="2"/>
  <c r="AV106" i="2"/>
  <c r="AL106" i="2"/>
  <c r="BC106" i="2"/>
  <c r="AR106" i="2"/>
  <c r="BE106" i="2"/>
  <c r="AQ106" i="2"/>
  <c r="BD106" i="2"/>
  <c r="AO106" i="2"/>
  <c r="AU106" i="2"/>
  <c r="BH106" i="2"/>
  <c r="BB106" i="2"/>
  <c r="AZ106" i="2"/>
  <c r="AW106" i="2"/>
  <c r="AT106" i="2"/>
  <c r="AK106" i="2"/>
  <c r="AY106" i="2"/>
  <c r="AN106" i="2"/>
  <c r="AM106" i="2"/>
  <c r="BI115" i="2"/>
  <c r="BA115" i="2"/>
  <c r="AS115" i="2"/>
  <c r="BF115" i="2"/>
  <c r="AX115" i="2"/>
  <c r="AP115" i="2"/>
  <c r="BG115" i="2"/>
  <c r="AV115" i="2"/>
  <c r="AL115" i="2"/>
  <c r="BE115" i="2"/>
  <c r="AU115" i="2"/>
  <c r="BC115" i="2"/>
  <c r="AR115" i="2"/>
  <c r="AY115" i="2"/>
  <c r="AW115" i="2"/>
  <c r="AQ115" i="2"/>
  <c r="BB115" i="2"/>
  <c r="AM115" i="2"/>
  <c r="AO115" i="2"/>
  <c r="AN115" i="2"/>
  <c r="BH115" i="2"/>
  <c r="BD115" i="2"/>
  <c r="AZ115" i="2"/>
  <c r="AT115" i="2"/>
  <c r="AK115" i="2"/>
  <c r="BC127" i="2"/>
  <c r="AU127" i="2"/>
  <c r="AM127" i="2"/>
  <c r="BB127" i="2"/>
  <c r="AT127" i="2"/>
  <c r="AL127" i="2"/>
  <c r="BG127" i="2"/>
  <c r="AY127" i="2"/>
  <c r="AQ127" i="2"/>
  <c r="AX127" i="2"/>
  <c r="BF127" i="2"/>
  <c r="AS127" i="2"/>
  <c r="AZ127" i="2"/>
  <c r="AW127" i="2"/>
  <c r="AV127" i="2"/>
  <c r="BI127" i="2"/>
  <c r="AR127" i="2"/>
  <c r="BD127" i="2"/>
  <c r="BA127" i="2"/>
  <c r="AO127" i="2"/>
  <c r="BH127" i="2"/>
  <c r="AN127" i="2"/>
  <c r="AK127" i="2"/>
  <c r="AP127" i="2"/>
  <c r="BE127" i="2"/>
  <c r="BI82" i="2"/>
  <c r="BA82" i="2"/>
  <c r="AS82" i="2"/>
  <c r="BH82" i="2"/>
  <c r="AZ82" i="2"/>
  <c r="AR82" i="2"/>
  <c r="BC82" i="2"/>
  <c r="AU82" i="2"/>
  <c r="AM82" i="2"/>
  <c r="AW82" i="2"/>
  <c r="BG82" i="2"/>
  <c r="AV82" i="2"/>
  <c r="BF82" i="2"/>
  <c r="AT82" i="2"/>
  <c r="BB82" i="2"/>
  <c r="AO82" i="2"/>
  <c r="AX82" i="2"/>
  <c r="AQ82" i="2"/>
  <c r="AP82" i="2"/>
  <c r="AN82" i="2"/>
  <c r="AL82" i="2"/>
  <c r="BE82" i="2"/>
  <c r="AK82" i="2"/>
  <c r="BD82" i="2"/>
  <c r="AY82" i="2"/>
  <c r="BG5" i="2"/>
  <c r="AY5" i="2"/>
  <c r="AQ5" i="2"/>
  <c r="AK5" i="2"/>
  <c r="AX5" i="2"/>
  <c r="BF5" i="2"/>
  <c r="AP5" i="2"/>
  <c r="BE5" i="2"/>
  <c r="AW5" i="2"/>
  <c r="AO5" i="2"/>
  <c r="BD5" i="2"/>
  <c r="AS5" i="2"/>
  <c r="BC5" i="2"/>
  <c r="AR5" i="2"/>
  <c r="BB5" i="2"/>
  <c r="AN5" i="2"/>
  <c r="BA5" i="2"/>
  <c r="AM5" i="2"/>
  <c r="AZ5" i="2"/>
  <c r="AL5" i="2"/>
  <c r="AV5" i="2"/>
  <c r="BI5" i="2"/>
  <c r="BH5" i="2"/>
  <c r="AU5" i="2"/>
  <c r="AT5" i="2"/>
  <c r="BG9" i="2"/>
  <c r="AY9" i="2"/>
  <c r="AQ9" i="2"/>
  <c r="AX9" i="2"/>
  <c r="BF9" i="2"/>
  <c r="AP9" i="2"/>
  <c r="BE9" i="2"/>
  <c r="AW9" i="2"/>
  <c r="AO9" i="2"/>
  <c r="AZ9" i="2"/>
  <c r="AL9" i="2"/>
  <c r="AV9" i="2"/>
  <c r="BI9" i="2"/>
  <c r="AU9" i="2"/>
  <c r="BH9" i="2"/>
  <c r="AT9" i="2"/>
  <c r="BD9" i="2"/>
  <c r="AS9" i="2"/>
  <c r="BC9" i="2"/>
  <c r="AR9" i="2"/>
  <c r="AM9" i="2"/>
  <c r="BA9" i="2"/>
  <c r="AK9" i="2"/>
  <c r="BB9" i="2"/>
  <c r="AN9" i="2"/>
  <c r="BI80" i="2"/>
  <c r="BA80" i="2"/>
  <c r="AS80" i="2"/>
  <c r="BH80" i="2"/>
  <c r="AZ80" i="2"/>
  <c r="AR80" i="2"/>
  <c r="BC80" i="2"/>
  <c r="AU80" i="2"/>
  <c r="AM80" i="2"/>
  <c r="BF80" i="2"/>
  <c r="AT80" i="2"/>
  <c r="BE80" i="2"/>
  <c r="AQ80" i="2"/>
  <c r="BD80" i="2"/>
  <c r="AP80" i="2"/>
  <c r="AX80" i="2"/>
  <c r="AL80" i="2"/>
  <c r="AV80" i="2"/>
  <c r="AO80" i="2"/>
  <c r="AN80" i="2"/>
  <c r="BG80" i="2"/>
  <c r="BB80" i="2"/>
  <c r="AK80" i="2"/>
  <c r="AW80" i="2"/>
  <c r="AY80" i="2"/>
  <c r="BI117" i="2"/>
  <c r="BA117" i="2"/>
  <c r="AS117" i="2"/>
  <c r="BF117" i="2"/>
  <c r="AX117" i="2"/>
  <c r="AP117" i="2"/>
  <c r="BB117" i="2"/>
  <c r="AQ117" i="2"/>
  <c r="AZ117" i="2"/>
  <c r="AO117" i="2"/>
  <c r="BH117" i="2"/>
  <c r="AW117" i="2"/>
  <c r="AM117" i="2"/>
  <c r="BC117" i="2"/>
  <c r="AY117" i="2"/>
  <c r="AU117" i="2"/>
  <c r="BE117" i="2"/>
  <c r="AN117" i="2"/>
  <c r="AK117" i="2"/>
  <c r="BG117" i="2"/>
  <c r="BD117" i="2"/>
  <c r="AT117" i="2"/>
  <c r="AR117" i="2"/>
  <c r="AV117" i="2"/>
  <c r="AL117" i="2"/>
  <c r="BE177" i="2"/>
  <c r="AW177" i="2"/>
  <c r="AO177" i="2"/>
  <c r="BD177" i="2"/>
  <c r="AV177" i="2"/>
  <c r="AN177" i="2"/>
  <c r="BC177" i="2"/>
  <c r="AU177" i="2"/>
  <c r="AM177" i="2"/>
  <c r="BG177" i="2"/>
  <c r="AS177" i="2"/>
  <c r="BF177" i="2"/>
  <c r="AR177" i="2"/>
  <c r="BI177" i="2"/>
  <c r="AX177" i="2"/>
  <c r="AP177" i="2"/>
  <c r="BH177" i="2"/>
  <c r="AL177" i="2"/>
  <c r="BB177" i="2"/>
  <c r="AY177" i="2"/>
  <c r="BA177" i="2"/>
  <c r="AZ177" i="2"/>
  <c r="AT177" i="2"/>
  <c r="AQ177" i="2"/>
  <c r="AK177" i="2"/>
  <c r="BE180" i="2"/>
  <c r="AW180" i="2"/>
  <c r="AO180" i="2"/>
  <c r="BD180" i="2"/>
  <c r="AV180" i="2"/>
  <c r="AN180" i="2"/>
  <c r="BC180" i="2"/>
  <c r="AU180" i="2"/>
  <c r="AM180" i="2"/>
  <c r="AY180" i="2"/>
  <c r="BI180" i="2"/>
  <c r="AX180" i="2"/>
  <c r="BH180" i="2"/>
  <c r="AT180" i="2"/>
  <c r="BG180" i="2"/>
  <c r="AS180" i="2"/>
  <c r="BA180" i="2"/>
  <c r="AP180" i="2"/>
  <c r="AR180" i="2"/>
  <c r="AQ180" i="2"/>
  <c r="AL180" i="2"/>
  <c r="BF180" i="2"/>
  <c r="AZ180" i="2"/>
  <c r="BB180" i="2"/>
  <c r="AK180" i="2"/>
  <c r="BI120" i="2"/>
  <c r="BA120" i="2"/>
  <c r="AS120" i="2"/>
  <c r="BF120" i="2"/>
  <c r="AX120" i="2"/>
  <c r="AP120" i="2"/>
  <c r="BD120" i="2"/>
  <c r="AT120" i="2"/>
  <c r="BC120" i="2"/>
  <c r="AR120" i="2"/>
  <c r="AZ120" i="2"/>
  <c r="AO120" i="2"/>
  <c r="AW120" i="2"/>
  <c r="AV120" i="2"/>
  <c r="BH120" i="2"/>
  <c r="AQ120" i="2"/>
  <c r="BB120" i="2"/>
  <c r="AL120" i="2"/>
  <c r="BG120" i="2"/>
  <c r="BE120" i="2"/>
  <c r="AY120" i="2"/>
  <c r="AN120" i="2"/>
  <c r="AM120" i="2"/>
  <c r="AK120" i="2"/>
  <c r="AU120" i="2"/>
  <c r="BE170" i="2"/>
  <c r="AW170" i="2"/>
  <c r="AO170" i="2"/>
  <c r="BC170" i="2"/>
  <c r="AU170" i="2"/>
  <c r="AM170" i="2"/>
  <c r="BI170" i="2"/>
  <c r="AY170" i="2"/>
  <c r="AN170" i="2"/>
  <c r="BH170" i="2"/>
  <c r="BA170" i="2"/>
  <c r="AP170" i="2"/>
  <c r="AZ170" i="2"/>
  <c r="AL170" i="2"/>
  <c r="AX170" i="2"/>
  <c r="BF170" i="2"/>
  <c r="AS170" i="2"/>
  <c r="BB170" i="2"/>
  <c r="AV170" i="2"/>
  <c r="AT170" i="2"/>
  <c r="AR170" i="2"/>
  <c r="AQ170" i="2"/>
  <c r="BG170" i="2"/>
  <c r="BD170" i="2"/>
  <c r="AK170" i="2"/>
  <c r="BE218" i="2"/>
  <c r="AW218" i="2"/>
  <c r="AO218" i="2"/>
  <c r="BI218" i="2"/>
  <c r="AZ218" i="2"/>
  <c r="AQ218" i="2"/>
  <c r="BH218" i="2"/>
  <c r="AY218" i="2"/>
  <c r="AP218" i="2"/>
  <c r="BG218" i="2"/>
  <c r="AX218" i="2"/>
  <c r="AN218" i="2"/>
  <c r="BB218" i="2"/>
  <c r="AL218" i="2"/>
  <c r="BA218" i="2"/>
  <c r="AR218" i="2"/>
  <c r="BF218" i="2"/>
  <c r="AM218" i="2"/>
  <c r="BD218" i="2"/>
  <c r="BC218" i="2"/>
  <c r="AV218" i="2"/>
  <c r="AU218" i="2"/>
  <c r="AT218" i="2"/>
  <c r="AS218" i="2"/>
  <c r="AK218" i="2"/>
  <c r="BG32" i="2"/>
  <c r="AY32" i="2"/>
  <c r="AQ32" i="2"/>
  <c r="BF32" i="2"/>
  <c r="AX32" i="2"/>
  <c r="AP32" i="2"/>
  <c r="BE32" i="2"/>
  <c r="AW32" i="2"/>
  <c r="AO32" i="2"/>
  <c r="AV32" i="2"/>
  <c r="AK32" i="2"/>
  <c r="BI32" i="2"/>
  <c r="AU32" i="2"/>
  <c r="BH32" i="2"/>
  <c r="AT32" i="2"/>
  <c r="BD32" i="2"/>
  <c r="AS32" i="2"/>
  <c r="BC32" i="2"/>
  <c r="AR32" i="2"/>
  <c r="BB32" i="2"/>
  <c r="AN32" i="2"/>
  <c r="AZ32" i="2"/>
  <c r="AL32" i="2"/>
  <c r="BA32" i="2"/>
  <c r="AM32" i="2"/>
  <c r="BC128" i="2"/>
  <c r="AU128" i="2"/>
  <c r="AM128" i="2"/>
  <c r="BB128" i="2"/>
  <c r="AT128" i="2"/>
  <c r="AL128" i="2"/>
  <c r="BG128" i="2"/>
  <c r="AY128" i="2"/>
  <c r="AQ128" i="2"/>
  <c r="AZ128" i="2"/>
  <c r="AN128" i="2"/>
  <c r="BH128" i="2"/>
  <c r="AV128" i="2"/>
  <c r="BI128" i="2"/>
  <c r="AR128" i="2"/>
  <c r="BF128" i="2"/>
  <c r="AP128" i="2"/>
  <c r="BE128" i="2"/>
  <c r="AO128" i="2"/>
  <c r="BD128" i="2"/>
  <c r="AX128" i="2"/>
  <c r="BA128" i="2"/>
  <c r="AW128" i="2"/>
  <c r="AS128" i="2"/>
  <c r="AK128" i="2"/>
  <c r="BC157" i="2"/>
  <c r="AU157" i="2"/>
  <c r="AM157" i="2"/>
  <c r="BB157" i="2"/>
  <c r="AT157" i="2"/>
  <c r="AL157" i="2"/>
  <c r="BG157" i="2"/>
  <c r="AY157" i="2"/>
  <c r="AQ157" i="2"/>
  <c r="BH157" i="2"/>
  <c r="AV157" i="2"/>
  <c r="BF157" i="2"/>
  <c r="AS157" i="2"/>
  <c r="BE157" i="2"/>
  <c r="AR157" i="2"/>
  <c r="BD157" i="2"/>
  <c r="AP157" i="2"/>
  <c r="BA157" i="2"/>
  <c r="AO157" i="2"/>
  <c r="AN157" i="2"/>
  <c r="AX157" i="2"/>
  <c r="AW157" i="2"/>
  <c r="BI157" i="2"/>
  <c r="AK157" i="2"/>
  <c r="AZ157" i="2"/>
  <c r="BI237" i="2"/>
  <c r="BA237" i="2"/>
  <c r="AS237" i="2"/>
  <c r="BF237" i="2"/>
  <c r="AX237" i="2"/>
  <c r="AP237" i="2"/>
  <c r="BD237" i="2"/>
  <c r="AV237" i="2"/>
  <c r="AN237" i="2"/>
  <c r="BC237" i="2"/>
  <c r="AU237" i="2"/>
  <c r="AM237" i="2"/>
  <c r="AW237" i="2"/>
  <c r="BG237" i="2"/>
  <c r="AO237" i="2"/>
  <c r="BE237" i="2"/>
  <c r="AL237" i="2"/>
  <c r="BB237" i="2"/>
  <c r="BH237" i="2"/>
  <c r="AZ237" i="2"/>
  <c r="AY237" i="2"/>
  <c r="AT237" i="2"/>
  <c r="AR237" i="2"/>
  <c r="AQ237" i="2"/>
  <c r="AK237" i="2"/>
  <c r="BC50" i="2"/>
  <c r="AU50" i="2"/>
  <c r="AM50" i="2"/>
  <c r="BD50" i="2"/>
  <c r="AT50" i="2"/>
  <c r="BB50" i="2"/>
  <c r="AS50" i="2"/>
  <c r="BA50" i="2"/>
  <c r="AR50" i="2"/>
  <c r="BG50" i="2"/>
  <c r="AQ50" i="2"/>
  <c r="BF50" i="2"/>
  <c r="AP50" i="2"/>
  <c r="BE50" i="2"/>
  <c r="AO50" i="2"/>
  <c r="AZ50" i="2"/>
  <c r="AN50" i="2"/>
  <c r="AY50" i="2"/>
  <c r="AL50" i="2"/>
  <c r="AX50" i="2"/>
  <c r="BH50" i="2"/>
  <c r="BI50" i="2"/>
  <c r="AW50" i="2"/>
  <c r="AV50" i="2"/>
  <c r="AK50" i="2"/>
  <c r="BI90" i="2"/>
  <c r="BA90" i="2"/>
  <c r="AS90" i="2"/>
  <c r="BH90" i="2"/>
  <c r="AZ90" i="2"/>
  <c r="AR90" i="2"/>
  <c r="BC90" i="2"/>
  <c r="AU90" i="2"/>
  <c r="AM90" i="2"/>
  <c r="AW90" i="2"/>
  <c r="BG90" i="2"/>
  <c r="AV90" i="2"/>
  <c r="BF90" i="2"/>
  <c r="AT90" i="2"/>
  <c r="BD90" i="2"/>
  <c r="AP90" i="2"/>
  <c r="BB90" i="2"/>
  <c r="AO90" i="2"/>
  <c r="BE90" i="2"/>
  <c r="AY90" i="2"/>
  <c r="AX90" i="2"/>
  <c r="AQ90" i="2"/>
  <c r="AN90" i="2"/>
  <c r="AL90" i="2"/>
  <c r="AK90" i="2"/>
  <c r="BI98" i="2"/>
  <c r="BA98" i="2"/>
  <c r="BF98" i="2"/>
  <c r="AX98" i="2"/>
  <c r="AP98" i="2"/>
  <c r="BE98" i="2"/>
  <c r="AU98" i="2"/>
  <c r="AL98" i="2"/>
  <c r="BD98" i="2"/>
  <c r="AT98" i="2"/>
  <c r="BH98" i="2"/>
  <c r="AW98" i="2"/>
  <c r="AN98" i="2"/>
  <c r="AZ98" i="2"/>
  <c r="AY98" i="2"/>
  <c r="AV98" i="2"/>
  <c r="AR98" i="2"/>
  <c r="BG98" i="2"/>
  <c r="AQ98" i="2"/>
  <c r="AM98" i="2"/>
  <c r="AK98" i="2"/>
  <c r="BC98" i="2"/>
  <c r="BB98" i="2"/>
  <c r="AS98" i="2"/>
  <c r="AO98" i="2"/>
  <c r="BI111" i="2"/>
  <c r="BA111" i="2"/>
  <c r="AS111" i="2"/>
  <c r="BF111" i="2"/>
  <c r="AX111" i="2"/>
  <c r="AP111" i="2"/>
  <c r="BG111" i="2"/>
  <c r="AV111" i="2"/>
  <c r="AL111" i="2"/>
  <c r="BE111" i="2"/>
  <c r="AU111" i="2"/>
  <c r="BC111" i="2"/>
  <c r="AR111" i="2"/>
  <c r="AQ111" i="2"/>
  <c r="BH111" i="2"/>
  <c r="AO111" i="2"/>
  <c r="AW111" i="2"/>
  <c r="AN111" i="2"/>
  <c r="AM111" i="2"/>
  <c r="AK111" i="2"/>
  <c r="BB111" i="2"/>
  <c r="AZ111" i="2"/>
  <c r="BD111" i="2"/>
  <c r="AY111" i="2"/>
  <c r="AT111" i="2"/>
  <c r="BI66" i="2"/>
  <c r="BA66" i="2"/>
  <c r="AS66" i="2"/>
  <c r="BH66" i="2"/>
  <c r="AZ66" i="2"/>
  <c r="AR66" i="2"/>
  <c r="BC66" i="2"/>
  <c r="AU66" i="2"/>
  <c r="AM66" i="2"/>
  <c r="AW66" i="2"/>
  <c r="BG66" i="2"/>
  <c r="AV66" i="2"/>
  <c r="BF66" i="2"/>
  <c r="AT66" i="2"/>
  <c r="BB66" i="2"/>
  <c r="AO66" i="2"/>
  <c r="AX66" i="2"/>
  <c r="AQ66" i="2"/>
  <c r="AP66" i="2"/>
  <c r="AN66" i="2"/>
  <c r="AK66" i="2"/>
  <c r="AL66" i="2"/>
  <c r="BE66" i="2"/>
  <c r="AY66" i="2"/>
  <c r="BD66" i="2"/>
  <c r="BC137" i="2"/>
  <c r="AU137" i="2"/>
  <c r="AM137" i="2"/>
  <c r="BB137" i="2"/>
  <c r="AT137" i="2"/>
  <c r="AL137" i="2"/>
  <c r="BG137" i="2"/>
  <c r="AY137" i="2"/>
  <c r="AQ137" i="2"/>
  <c r="BA137" i="2"/>
  <c r="AO137" i="2"/>
  <c r="BI137" i="2"/>
  <c r="AW137" i="2"/>
  <c r="BH137" i="2"/>
  <c r="AV137" i="2"/>
  <c r="BD137" i="2"/>
  <c r="AZ137" i="2"/>
  <c r="AX137" i="2"/>
  <c r="AS137" i="2"/>
  <c r="AN137" i="2"/>
  <c r="AR137" i="2"/>
  <c r="BF137" i="2"/>
  <c r="BE137" i="2"/>
  <c r="AP137" i="2"/>
  <c r="AK137" i="2"/>
  <c r="BE169" i="2"/>
  <c r="AW169" i="2"/>
  <c r="AO169" i="2"/>
  <c r="BC169" i="2"/>
  <c r="AU169" i="2"/>
  <c r="AM169" i="2"/>
  <c r="BA169" i="2"/>
  <c r="AZ169" i="2"/>
  <c r="AP169" i="2"/>
  <c r="AY169" i="2"/>
  <c r="AN169" i="2"/>
  <c r="BI169" i="2"/>
  <c r="AX169" i="2"/>
  <c r="AL169" i="2"/>
  <c r="BF169" i="2"/>
  <c r="AS169" i="2"/>
  <c r="BB169" i="2"/>
  <c r="AV169" i="2"/>
  <c r="AT169" i="2"/>
  <c r="AR169" i="2"/>
  <c r="AQ169" i="2"/>
  <c r="BG169" i="2"/>
  <c r="BD169" i="2"/>
  <c r="BH169" i="2"/>
  <c r="AK169" i="2"/>
  <c r="BG21" i="2"/>
  <c r="AY21" i="2"/>
  <c r="AQ21" i="2"/>
  <c r="AK21" i="2"/>
  <c r="BF21" i="2"/>
  <c r="AP21" i="2"/>
  <c r="AX21" i="2"/>
  <c r="BE21" i="2"/>
  <c r="AW21" i="2"/>
  <c r="AO21" i="2"/>
  <c r="BD21" i="2"/>
  <c r="AS21" i="2"/>
  <c r="BC21" i="2"/>
  <c r="AR21" i="2"/>
  <c r="BB21" i="2"/>
  <c r="AN21" i="2"/>
  <c r="BA21" i="2"/>
  <c r="AM21" i="2"/>
  <c r="AZ21" i="2"/>
  <c r="AL21" i="2"/>
  <c r="AV21" i="2"/>
  <c r="BH21" i="2"/>
  <c r="AT21" i="2"/>
  <c r="AU21" i="2"/>
  <c r="BI21" i="2"/>
  <c r="BI104" i="2"/>
  <c r="BA104" i="2"/>
  <c r="AS104" i="2"/>
  <c r="BF104" i="2"/>
  <c r="AX104" i="2"/>
  <c r="AP104" i="2"/>
  <c r="BH104" i="2"/>
  <c r="AZ104" i="2"/>
  <c r="AO104" i="2"/>
  <c r="AY104" i="2"/>
  <c r="AN104" i="2"/>
  <c r="BC104" i="2"/>
  <c r="AR104" i="2"/>
  <c r="AT104" i="2"/>
  <c r="BG104" i="2"/>
  <c r="AQ104" i="2"/>
  <c r="BE104" i="2"/>
  <c r="AM104" i="2"/>
  <c r="BB104" i="2"/>
  <c r="AW104" i="2"/>
  <c r="BD104" i="2"/>
  <c r="AV104" i="2"/>
  <c r="AU104" i="2"/>
  <c r="AK104" i="2"/>
  <c r="AL104" i="2"/>
  <c r="BE182" i="2"/>
  <c r="AW182" i="2"/>
  <c r="AO182" i="2"/>
  <c r="BD182" i="2"/>
  <c r="AV182" i="2"/>
  <c r="AN182" i="2"/>
  <c r="BC182" i="2"/>
  <c r="AU182" i="2"/>
  <c r="AM182" i="2"/>
  <c r="BA182" i="2"/>
  <c r="AP182" i="2"/>
  <c r="AZ182" i="2"/>
  <c r="AL182" i="2"/>
  <c r="AY182" i="2"/>
  <c r="BI182" i="2"/>
  <c r="AX182" i="2"/>
  <c r="BF182" i="2"/>
  <c r="AR182" i="2"/>
  <c r="BH182" i="2"/>
  <c r="BG182" i="2"/>
  <c r="AS182" i="2"/>
  <c r="BB182" i="2"/>
  <c r="AT182" i="2"/>
  <c r="AQ182" i="2"/>
  <c r="AK182" i="2"/>
  <c r="BC156" i="2"/>
  <c r="AU156" i="2"/>
  <c r="AM156" i="2"/>
  <c r="BB156" i="2"/>
  <c r="AT156" i="2"/>
  <c r="AL156" i="2"/>
  <c r="BG156" i="2"/>
  <c r="AY156" i="2"/>
  <c r="AQ156" i="2"/>
  <c r="BF156" i="2"/>
  <c r="AS156" i="2"/>
  <c r="BE156" i="2"/>
  <c r="AR156" i="2"/>
  <c r="BD156" i="2"/>
  <c r="AP156" i="2"/>
  <c r="BA156" i="2"/>
  <c r="AO156" i="2"/>
  <c r="AZ156" i="2"/>
  <c r="AN156" i="2"/>
  <c r="BI156" i="2"/>
  <c r="BH156" i="2"/>
  <c r="AX156" i="2"/>
  <c r="AW156" i="2"/>
  <c r="AV156" i="2"/>
  <c r="AK156" i="2"/>
  <c r="BI118" i="2"/>
  <c r="BA118" i="2"/>
  <c r="AS118" i="2"/>
  <c r="BF118" i="2"/>
  <c r="AX118" i="2"/>
  <c r="AP118" i="2"/>
  <c r="AY118" i="2"/>
  <c r="AN118" i="2"/>
  <c r="BH118" i="2"/>
  <c r="AW118" i="2"/>
  <c r="AM118" i="2"/>
  <c r="BE118" i="2"/>
  <c r="AU118" i="2"/>
  <c r="AT118" i="2"/>
  <c r="AR118" i="2"/>
  <c r="BD118" i="2"/>
  <c r="AO118" i="2"/>
  <c r="AZ118" i="2"/>
  <c r="AL118" i="2"/>
  <c r="BC118" i="2"/>
  <c r="BB118" i="2"/>
  <c r="AK118" i="2"/>
  <c r="BG118" i="2"/>
  <c r="AV118" i="2"/>
  <c r="AQ118" i="2"/>
  <c r="BE188" i="2"/>
  <c r="AW188" i="2"/>
  <c r="AO188" i="2"/>
  <c r="BD188" i="2"/>
  <c r="AV188" i="2"/>
  <c r="AN188" i="2"/>
  <c r="BC188" i="2"/>
  <c r="AU188" i="2"/>
  <c r="AM188" i="2"/>
  <c r="AY188" i="2"/>
  <c r="BI188" i="2"/>
  <c r="AX188" i="2"/>
  <c r="BH188" i="2"/>
  <c r="AT188" i="2"/>
  <c r="BG188" i="2"/>
  <c r="AS188" i="2"/>
  <c r="BF188" i="2"/>
  <c r="AR188" i="2"/>
  <c r="BA188" i="2"/>
  <c r="AP188" i="2"/>
  <c r="BB188" i="2"/>
  <c r="AQ188" i="2"/>
  <c r="AZ188" i="2"/>
  <c r="AL188" i="2"/>
  <c r="AK188" i="2"/>
  <c r="BI110" i="2"/>
  <c r="BA110" i="2"/>
  <c r="AS110" i="2"/>
  <c r="BF110" i="2"/>
  <c r="AX110" i="2"/>
  <c r="AP110" i="2"/>
  <c r="AY110" i="2"/>
  <c r="AN110" i="2"/>
  <c r="BH110" i="2"/>
  <c r="AW110" i="2"/>
  <c r="AM110" i="2"/>
  <c r="BE110" i="2"/>
  <c r="AU110" i="2"/>
  <c r="AZ110" i="2"/>
  <c r="AV110" i="2"/>
  <c r="BC110" i="2"/>
  <c r="AL110" i="2"/>
  <c r="AO110" i="2"/>
  <c r="BG110" i="2"/>
  <c r="BB110" i="2"/>
  <c r="AT110" i="2"/>
  <c r="AK110" i="2"/>
  <c r="BD110" i="2"/>
  <c r="AR110" i="2"/>
  <c r="AQ110" i="2"/>
  <c r="BC168" i="2"/>
  <c r="AU168" i="2"/>
  <c r="AM168" i="2"/>
  <c r="BD168" i="2"/>
  <c r="BB168" i="2"/>
  <c r="AS168" i="2"/>
  <c r="BA168" i="2"/>
  <c r="AR168" i="2"/>
  <c r="BG168" i="2"/>
  <c r="AX168" i="2"/>
  <c r="AO168" i="2"/>
  <c r="BE168" i="2"/>
  <c r="AN168" i="2"/>
  <c r="AZ168" i="2"/>
  <c r="AL168" i="2"/>
  <c r="AY168" i="2"/>
  <c r="AW168" i="2"/>
  <c r="AV168" i="2"/>
  <c r="BI168" i="2"/>
  <c r="BH168" i="2"/>
  <c r="BF168" i="2"/>
  <c r="AQ168" i="2"/>
  <c r="AP168" i="2"/>
  <c r="AT168" i="2"/>
  <c r="AK168" i="2"/>
  <c r="BC125" i="2"/>
  <c r="AU125" i="2"/>
  <c r="AM125" i="2"/>
  <c r="BB125" i="2"/>
  <c r="AT125" i="2"/>
  <c r="AL125" i="2"/>
  <c r="BG125" i="2"/>
  <c r="AY125" i="2"/>
  <c r="AQ125" i="2"/>
  <c r="BH125" i="2"/>
  <c r="AV125" i="2"/>
  <c r="BD125" i="2"/>
  <c r="AP125" i="2"/>
  <c r="AW125" i="2"/>
  <c r="AS125" i="2"/>
  <c r="BI125" i="2"/>
  <c r="BF125" i="2"/>
  <c r="AO125" i="2"/>
  <c r="BA125" i="2"/>
  <c r="AR125" i="2"/>
  <c r="AK125" i="2"/>
  <c r="BE125" i="2"/>
  <c r="AZ125" i="2"/>
  <c r="AX125" i="2"/>
  <c r="AN125" i="2"/>
  <c r="BF229" i="2"/>
  <c r="AX229" i="2"/>
  <c r="AP229" i="2"/>
  <c r="BD229" i="2"/>
  <c r="AV229" i="2"/>
  <c r="AN229" i="2"/>
  <c r="BC229" i="2"/>
  <c r="AU229" i="2"/>
  <c r="AM229" i="2"/>
  <c r="AZ229" i="2"/>
  <c r="AL229" i="2"/>
  <c r="AY229" i="2"/>
  <c r="AW229" i="2"/>
  <c r="BI229" i="2"/>
  <c r="AT229" i="2"/>
  <c r="BH229" i="2"/>
  <c r="AO229" i="2"/>
  <c r="BG229" i="2"/>
  <c r="AR229" i="2"/>
  <c r="AQ229" i="2"/>
  <c r="BE229" i="2"/>
  <c r="AS229" i="2"/>
  <c r="BB229" i="2"/>
  <c r="BA229" i="2"/>
  <c r="AK229" i="2"/>
  <c r="BG3" i="2"/>
  <c r="AY3" i="2"/>
  <c r="AQ3" i="2"/>
  <c r="BE3" i="2"/>
  <c r="AW3" i="2"/>
  <c r="AO3" i="2"/>
  <c r="BH3" i="2"/>
  <c r="AV3" i="2"/>
  <c r="AL3" i="2"/>
  <c r="BF3" i="2"/>
  <c r="AU3" i="2"/>
  <c r="BD3" i="2"/>
  <c r="AT3" i="2"/>
  <c r="BC3" i="2"/>
  <c r="AS3" i="2"/>
  <c r="AK3" i="2"/>
  <c r="BB3" i="2"/>
  <c r="AR3" i="2"/>
  <c r="BA3" i="2"/>
  <c r="AP3" i="2"/>
  <c r="AM3" i="2"/>
  <c r="BI3" i="2"/>
  <c r="AX3" i="2"/>
  <c r="AN3" i="2"/>
  <c r="AZ3" i="2"/>
  <c r="BI74" i="2"/>
  <c r="BA74" i="2"/>
  <c r="AS74" i="2"/>
  <c r="BH74" i="2"/>
  <c r="AZ74" i="2"/>
  <c r="AR74" i="2"/>
  <c r="BC74" i="2"/>
  <c r="AU74" i="2"/>
  <c r="AM74" i="2"/>
  <c r="AW74" i="2"/>
  <c r="BG74" i="2"/>
  <c r="AV74" i="2"/>
  <c r="BF74" i="2"/>
  <c r="AT74" i="2"/>
  <c r="BB74" i="2"/>
  <c r="AO74" i="2"/>
  <c r="AL74" i="2"/>
  <c r="BE74" i="2"/>
  <c r="AK74" i="2"/>
  <c r="BD74" i="2"/>
  <c r="AY74" i="2"/>
  <c r="AX74" i="2"/>
  <c r="AQ74" i="2"/>
  <c r="AP74" i="2"/>
  <c r="AN74" i="2"/>
  <c r="BG35" i="2"/>
  <c r="AY35" i="2"/>
  <c r="AQ35" i="2"/>
  <c r="BF35" i="2"/>
  <c r="AX35" i="2"/>
  <c r="AP35" i="2"/>
  <c r="BE35" i="2"/>
  <c r="AW35" i="2"/>
  <c r="AO35" i="2"/>
  <c r="BB35" i="2"/>
  <c r="AN35" i="2"/>
  <c r="BA35" i="2"/>
  <c r="AM35" i="2"/>
  <c r="AZ35" i="2"/>
  <c r="AL35" i="2"/>
  <c r="AV35" i="2"/>
  <c r="AK35" i="2"/>
  <c r="BI35" i="2"/>
  <c r="AU35" i="2"/>
  <c r="BH35" i="2"/>
  <c r="AT35" i="2"/>
  <c r="BD35" i="2"/>
  <c r="BC35" i="2"/>
  <c r="AS35" i="2"/>
  <c r="AR35" i="2"/>
  <c r="BI94" i="2"/>
  <c r="BA94" i="2"/>
  <c r="AS94" i="2"/>
  <c r="BH94" i="2"/>
  <c r="AZ94" i="2"/>
  <c r="AR94" i="2"/>
  <c r="BC94" i="2"/>
  <c r="AU94" i="2"/>
  <c r="AM94" i="2"/>
  <c r="BD94" i="2"/>
  <c r="AP94" i="2"/>
  <c r="BB94" i="2"/>
  <c r="AO94" i="2"/>
  <c r="AY94" i="2"/>
  <c r="AN94" i="2"/>
  <c r="AK94" i="2"/>
  <c r="AW94" i="2"/>
  <c r="BG94" i="2"/>
  <c r="AV94" i="2"/>
  <c r="BF94" i="2"/>
  <c r="BE94" i="2"/>
  <c r="AX94" i="2"/>
  <c r="AT94" i="2"/>
  <c r="AQ94" i="2"/>
  <c r="AL94" i="2"/>
  <c r="BF205" i="2"/>
  <c r="AX205" i="2"/>
  <c r="AP205" i="2"/>
  <c r="BG205" i="2"/>
  <c r="AW205" i="2"/>
  <c r="AN205" i="2"/>
  <c r="BE205" i="2"/>
  <c r="AV205" i="2"/>
  <c r="AM205" i="2"/>
  <c r="BD205" i="2"/>
  <c r="AU205" i="2"/>
  <c r="AL205" i="2"/>
  <c r="AZ205" i="2"/>
  <c r="AY205" i="2"/>
  <c r="AT205" i="2"/>
  <c r="BI205" i="2"/>
  <c r="AS205" i="2"/>
  <c r="BH205" i="2"/>
  <c r="AR205" i="2"/>
  <c r="BB205" i="2"/>
  <c r="AO205" i="2"/>
  <c r="BA205" i="2"/>
  <c r="AQ205" i="2"/>
  <c r="BC205" i="2"/>
  <c r="AK205" i="2"/>
  <c r="BE181" i="2"/>
  <c r="AW181" i="2"/>
  <c r="AO181" i="2"/>
  <c r="BD181" i="2"/>
  <c r="AV181" i="2"/>
  <c r="AN181" i="2"/>
  <c r="BC181" i="2"/>
  <c r="AU181" i="2"/>
  <c r="AM181" i="2"/>
  <c r="AZ181" i="2"/>
  <c r="AL181" i="2"/>
  <c r="AY181" i="2"/>
  <c r="BI181" i="2"/>
  <c r="AX181" i="2"/>
  <c r="BH181" i="2"/>
  <c r="AT181" i="2"/>
  <c r="BB181" i="2"/>
  <c r="AQ181" i="2"/>
  <c r="BF181" i="2"/>
  <c r="BA181" i="2"/>
  <c r="AS181" i="2"/>
  <c r="BG181" i="2"/>
  <c r="AR181" i="2"/>
  <c r="AP181" i="2"/>
  <c r="AK181" i="2"/>
  <c r="BC161" i="2"/>
  <c r="AU161" i="2"/>
  <c r="AM161" i="2"/>
  <c r="BB161" i="2"/>
  <c r="AT161" i="2"/>
  <c r="AL161" i="2"/>
  <c r="BG161" i="2"/>
  <c r="AY161" i="2"/>
  <c r="AQ161" i="2"/>
  <c r="BA161" i="2"/>
  <c r="AO161" i="2"/>
  <c r="AZ161" i="2"/>
  <c r="AN161" i="2"/>
  <c r="AX161" i="2"/>
  <c r="BI161" i="2"/>
  <c r="AW161" i="2"/>
  <c r="BH161" i="2"/>
  <c r="AV161" i="2"/>
  <c r="BD161" i="2"/>
  <c r="AS161" i="2"/>
  <c r="AR161" i="2"/>
  <c r="AP161" i="2"/>
  <c r="BF161" i="2"/>
  <c r="BE161" i="2"/>
  <c r="AK161" i="2"/>
  <c r="BC149" i="2"/>
  <c r="AU149" i="2"/>
  <c r="AM149" i="2"/>
  <c r="BB149" i="2"/>
  <c r="AT149" i="2"/>
  <c r="AL149" i="2"/>
  <c r="BG149" i="2"/>
  <c r="AY149" i="2"/>
  <c r="AQ149" i="2"/>
  <c r="BH149" i="2"/>
  <c r="AV149" i="2"/>
  <c r="BF149" i="2"/>
  <c r="AS149" i="2"/>
  <c r="BE149" i="2"/>
  <c r="AR149" i="2"/>
  <c r="BD149" i="2"/>
  <c r="AP149" i="2"/>
  <c r="BA149" i="2"/>
  <c r="AO149" i="2"/>
  <c r="BI149" i="2"/>
  <c r="AZ149" i="2"/>
  <c r="AX149" i="2"/>
  <c r="AW149" i="2"/>
  <c r="AK149" i="2"/>
  <c r="AN149" i="2"/>
  <c r="BI96" i="2"/>
  <c r="BA96" i="2"/>
  <c r="AS96" i="2"/>
  <c r="BH96" i="2"/>
  <c r="AZ96" i="2"/>
  <c r="AR96" i="2"/>
  <c r="BC96" i="2"/>
  <c r="AU96" i="2"/>
  <c r="AM96" i="2"/>
  <c r="BF96" i="2"/>
  <c r="AT96" i="2"/>
  <c r="BE96" i="2"/>
  <c r="AQ96" i="2"/>
  <c r="BD96" i="2"/>
  <c r="AP96" i="2"/>
  <c r="AY96" i="2"/>
  <c r="AN96" i="2"/>
  <c r="AX96" i="2"/>
  <c r="AL96" i="2"/>
  <c r="AW96" i="2"/>
  <c r="AK96" i="2"/>
  <c r="AV96" i="2"/>
  <c r="AO96" i="2"/>
  <c r="BG96" i="2"/>
  <c r="BB96" i="2"/>
  <c r="BC146" i="2"/>
  <c r="AU146" i="2"/>
  <c r="AM146" i="2"/>
  <c r="BB146" i="2"/>
  <c r="AT146" i="2"/>
  <c r="AL146" i="2"/>
  <c r="BG146" i="2"/>
  <c r="AY146" i="2"/>
  <c r="AQ146" i="2"/>
  <c r="BD146" i="2"/>
  <c r="AP146" i="2"/>
  <c r="BA146" i="2"/>
  <c r="AO146" i="2"/>
  <c r="AZ146" i="2"/>
  <c r="AN146" i="2"/>
  <c r="AX146" i="2"/>
  <c r="BI146" i="2"/>
  <c r="AW146" i="2"/>
  <c r="BH146" i="2"/>
  <c r="BF146" i="2"/>
  <c r="BE146" i="2"/>
  <c r="AR146" i="2"/>
  <c r="AV146" i="2"/>
  <c r="AS146" i="2"/>
  <c r="AK146" i="2"/>
  <c r="BE224" i="2"/>
  <c r="AW224" i="2"/>
  <c r="AO224" i="2"/>
  <c r="BB224" i="2"/>
  <c r="AS224" i="2"/>
  <c r="BA224" i="2"/>
  <c r="AR224" i="2"/>
  <c r="BI224" i="2"/>
  <c r="AZ224" i="2"/>
  <c r="AQ224" i="2"/>
  <c r="BD224" i="2"/>
  <c r="AN224" i="2"/>
  <c r="BC224" i="2"/>
  <c r="AM224" i="2"/>
  <c r="AY224" i="2"/>
  <c r="AX224" i="2"/>
  <c r="AV224" i="2"/>
  <c r="AU224" i="2"/>
  <c r="AT224" i="2"/>
  <c r="BH224" i="2"/>
  <c r="BG224" i="2"/>
  <c r="BF224" i="2"/>
  <c r="AL224" i="2"/>
  <c r="AP224" i="2"/>
  <c r="AK224" i="2"/>
  <c r="BE220" i="2"/>
  <c r="AW220" i="2"/>
  <c r="AO220" i="2"/>
  <c r="BG220" i="2"/>
  <c r="AX220" i="2"/>
  <c r="AN220" i="2"/>
  <c r="BF220" i="2"/>
  <c r="AV220" i="2"/>
  <c r="AM220" i="2"/>
  <c r="BD220" i="2"/>
  <c r="AU220" i="2"/>
  <c r="AL220" i="2"/>
  <c r="AY220" i="2"/>
  <c r="AT220" i="2"/>
  <c r="BA220" i="2"/>
  <c r="AZ220" i="2"/>
  <c r="AS220" i="2"/>
  <c r="AR220" i="2"/>
  <c r="BI220" i="2"/>
  <c r="AQ220" i="2"/>
  <c r="BH220" i="2"/>
  <c r="BC220" i="2"/>
  <c r="BB220" i="2"/>
  <c r="AP220" i="2"/>
  <c r="AK220" i="2"/>
  <c r="BE174" i="2"/>
  <c r="AW174" i="2"/>
  <c r="AO174" i="2"/>
  <c r="BD174" i="2"/>
  <c r="AV174" i="2"/>
  <c r="AN174" i="2"/>
  <c r="BC174" i="2"/>
  <c r="AU174" i="2"/>
  <c r="AM174" i="2"/>
  <c r="BA174" i="2"/>
  <c r="AP174" i="2"/>
  <c r="AZ174" i="2"/>
  <c r="AL174" i="2"/>
  <c r="BF174" i="2"/>
  <c r="AR174" i="2"/>
  <c r="AY174" i="2"/>
  <c r="AX174" i="2"/>
  <c r="AT174" i="2"/>
  <c r="BH174" i="2"/>
  <c r="BB174" i="2"/>
  <c r="AS174" i="2"/>
  <c r="AQ174" i="2"/>
  <c r="BI174" i="2"/>
  <c r="BG174" i="2"/>
  <c r="AK174" i="2"/>
  <c r="BG42" i="2"/>
  <c r="AY42" i="2"/>
  <c r="AQ42" i="2"/>
  <c r="BF42" i="2"/>
  <c r="AX42" i="2"/>
  <c r="AP42" i="2"/>
  <c r="BE42" i="2"/>
  <c r="AW42" i="2"/>
  <c r="AO42" i="2"/>
  <c r="BA42" i="2"/>
  <c r="AM42" i="2"/>
  <c r="AK42" i="2"/>
  <c r="AZ42" i="2"/>
  <c r="AL42" i="2"/>
  <c r="AV42" i="2"/>
  <c r="BI42" i="2"/>
  <c r="AU42" i="2"/>
  <c r="BH42" i="2"/>
  <c r="AT42" i="2"/>
  <c r="BD42" i="2"/>
  <c r="AS42" i="2"/>
  <c r="BC42" i="2"/>
  <c r="BB42" i="2"/>
  <c r="AR42" i="2"/>
  <c r="AN42" i="2"/>
  <c r="BC164" i="2"/>
  <c r="AU164" i="2"/>
  <c r="AM164" i="2"/>
  <c r="BG164" i="2"/>
  <c r="AX164" i="2"/>
  <c r="AO164" i="2"/>
  <c r="BF164" i="2"/>
  <c r="AW164" i="2"/>
  <c r="AN164" i="2"/>
  <c r="BB164" i="2"/>
  <c r="AS164" i="2"/>
  <c r="AV164" i="2"/>
  <c r="BI164" i="2"/>
  <c r="AT164" i="2"/>
  <c r="BH164" i="2"/>
  <c r="AR164" i="2"/>
  <c r="BE164" i="2"/>
  <c r="AQ164" i="2"/>
  <c r="BD164" i="2"/>
  <c r="AP164" i="2"/>
  <c r="AZ164" i="2"/>
  <c r="AY164" i="2"/>
  <c r="AL164" i="2"/>
  <c r="BA164" i="2"/>
  <c r="AK164" i="2"/>
  <c r="BC150" i="2"/>
  <c r="AU150" i="2"/>
  <c r="AM150" i="2"/>
  <c r="BB150" i="2"/>
  <c r="AT150" i="2"/>
  <c r="AL150" i="2"/>
  <c r="BG150" i="2"/>
  <c r="AY150" i="2"/>
  <c r="AQ150" i="2"/>
  <c r="BI150" i="2"/>
  <c r="AW150" i="2"/>
  <c r="BH150" i="2"/>
  <c r="AV150" i="2"/>
  <c r="BF150" i="2"/>
  <c r="AS150" i="2"/>
  <c r="BE150" i="2"/>
  <c r="AR150" i="2"/>
  <c r="BD150" i="2"/>
  <c r="AP150" i="2"/>
  <c r="AN150" i="2"/>
  <c r="BA150" i="2"/>
  <c r="AZ150" i="2"/>
  <c r="AX150" i="2"/>
  <c r="AK150" i="2"/>
  <c r="AO150" i="2"/>
  <c r="BI114" i="2"/>
  <c r="BA114" i="2"/>
  <c r="AS114" i="2"/>
  <c r="BF114" i="2"/>
  <c r="AX114" i="2"/>
  <c r="AP114" i="2"/>
  <c r="AY114" i="2"/>
  <c r="AN114" i="2"/>
  <c r="BH114" i="2"/>
  <c r="AW114" i="2"/>
  <c r="AM114" i="2"/>
  <c r="BE114" i="2"/>
  <c r="AU114" i="2"/>
  <c r="BD114" i="2"/>
  <c r="AO114" i="2"/>
  <c r="BC114" i="2"/>
  <c r="AL114" i="2"/>
  <c r="AZ114" i="2"/>
  <c r="AR114" i="2"/>
  <c r="BG114" i="2"/>
  <c r="AV114" i="2"/>
  <c r="AT114" i="2"/>
  <c r="BB114" i="2"/>
  <c r="AQ114" i="2"/>
  <c r="AK114" i="2"/>
  <c r="BC148" i="2"/>
  <c r="AU148" i="2"/>
  <c r="AM148" i="2"/>
  <c r="BB148" i="2"/>
  <c r="AT148" i="2"/>
  <c r="AL148" i="2"/>
  <c r="BG148" i="2"/>
  <c r="AY148" i="2"/>
  <c r="AQ148" i="2"/>
  <c r="BF148" i="2"/>
  <c r="AS148" i="2"/>
  <c r="BE148" i="2"/>
  <c r="AR148" i="2"/>
  <c r="BD148" i="2"/>
  <c r="AP148" i="2"/>
  <c r="BA148" i="2"/>
  <c r="AO148" i="2"/>
  <c r="AZ148" i="2"/>
  <c r="AN148" i="2"/>
  <c r="AX148" i="2"/>
  <c r="AW148" i="2"/>
  <c r="AV148" i="2"/>
  <c r="BI148" i="2"/>
  <c r="BH148" i="2"/>
  <c r="AK148" i="2"/>
  <c r="BG34" i="2"/>
  <c r="AY34" i="2"/>
  <c r="AQ34" i="2"/>
  <c r="BF34" i="2"/>
  <c r="AX34" i="2"/>
  <c r="AP34" i="2"/>
  <c r="BE34" i="2"/>
  <c r="AW34" i="2"/>
  <c r="AO34" i="2"/>
  <c r="BA34" i="2"/>
  <c r="AM34" i="2"/>
  <c r="AZ34" i="2"/>
  <c r="AL34" i="2"/>
  <c r="AV34" i="2"/>
  <c r="AK34" i="2"/>
  <c r="BI34" i="2"/>
  <c r="AU34" i="2"/>
  <c r="BH34" i="2"/>
  <c r="AT34" i="2"/>
  <c r="BD34" i="2"/>
  <c r="AS34" i="2"/>
  <c r="BB34" i="2"/>
  <c r="AR34" i="2"/>
  <c r="AN34" i="2"/>
  <c r="BC34" i="2"/>
  <c r="BC158" i="2"/>
  <c r="AU158" i="2"/>
  <c r="AM158" i="2"/>
  <c r="BB158" i="2"/>
  <c r="AT158" i="2"/>
  <c r="AL158" i="2"/>
  <c r="BG158" i="2"/>
  <c r="AY158" i="2"/>
  <c r="AQ158" i="2"/>
  <c r="BI158" i="2"/>
  <c r="AW158" i="2"/>
  <c r="BH158" i="2"/>
  <c r="AV158" i="2"/>
  <c r="BF158" i="2"/>
  <c r="AS158" i="2"/>
  <c r="BE158" i="2"/>
  <c r="AR158" i="2"/>
  <c r="BD158" i="2"/>
  <c r="AP158" i="2"/>
  <c r="AZ158" i="2"/>
  <c r="AX158" i="2"/>
  <c r="AO158" i="2"/>
  <c r="AN158" i="2"/>
  <c r="BA158" i="2"/>
  <c r="AK158" i="2"/>
  <c r="BE172" i="2"/>
  <c r="AW172" i="2"/>
  <c r="AO172" i="2"/>
  <c r="BC172" i="2"/>
  <c r="AU172" i="2"/>
  <c r="AM172" i="2"/>
  <c r="BD172" i="2"/>
  <c r="AS172" i="2"/>
  <c r="BB172" i="2"/>
  <c r="AR172" i="2"/>
  <c r="BG172" i="2"/>
  <c r="AV172" i="2"/>
  <c r="BI172" i="2"/>
  <c r="AT172" i="2"/>
  <c r="BH172" i="2"/>
  <c r="AQ172" i="2"/>
  <c r="AZ172" i="2"/>
  <c r="AL172" i="2"/>
  <c r="BF172" i="2"/>
  <c r="BA172" i="2"/>
  <c r="AY172" i="2"/>
  <c r="AX172" i="2"/>
  <c r="AP172" i="2"/>
  <c r="AN172" i="2"/>
  <c r="AK172" i="2"/>
  <c r="BE186" i="2"/>
  <c r="AW186" i="2"/>
  <c r="AO186" i="2"/>
  <c r="BD186" i="2"/>
  <c r="AV186" i="2"/>
  <c r="AN186" i="2"/>
  <c r="BC186" i="2"/>
  <c r="AU186" i="2"/>
  <c r="AM186" i="2"/>
  <c r="BH186" i="2"/>
  <c r="AT186" i="2"/>
  <c r="BG186" i="2"/>
  <c r="AS186" i="2"/>
  <c r="BF186" i="2"/>
  <c r="AR186" i="2"/>
  <c r="BB186" i="2"/>
  <c r="AQ186" i="2"/>
  <c r="AY186" i="2"/>
  <c r="AL186" i="2"/>
  <c r="AZ186" i="2"/>
  <c r="AP186" i="2"/>
  <c r="BI186" i="2"/>
  <c r="BA186" i="2"/>
  <c r="AX186" i="2"/>
  <c r="AK186" i="2"/>
  <c r="BI109" i="2"/>
  <c r="BA109" i="2"/>
  <c r="AS109" i="2"/>
  <c r="BF109" i="2"/>
  <c r="AX109" i="2"/>
  <c r="AP109" i="2"/>
  <c r="BB109" i="2"/>
  <c r="AQ109" i="2"/>
  <c r="AZ109" i="2"/>
  <c r="AO109" i="2"/>
  <c r="BH109" i="2"/>
  <c r="AW109" i="2"/>
  <c r="AM109" i="2"/>
  <c r="BE109" i="2"/>
  <c r="AN109" i="2"/>
  <c r="BD109" i="2"/>
  <c r="AL109" i="2"/>
  <c r="AT109" i="2"/>
  <c r="AK109" i="2"/>
  <c r="BG109" i="2"/>
  <c r="BC109" i="2"/>
  <c r="AV109" i="2"/>
  <c r="AU109" i="2"/>
  <c r="AR109" i="2"/>
  <c r="AY109" i="2"/>
  <c r="BE221" i="2"/>
  <c r="AW221" i="2"/>
  <c r="AO221" i="2"/>
  <c r="BA221" i="2"/>
  <c r="AR221" i="2"/>
  <c r="BI221" i="2"/>
  <c r="AZ221" i="2"/>
  <c r="AQ221" i="2"/>
  <c r="BH221" i="2"/>
  <c r="AY221" i="2"/>
  <c r="AP221" i="2"/>
  <c r="BC221" i="2"/>
  <c r="AM221" i="2"/>
  <c r="BB221" i="2"/>
  <c r="AL221" i="2"/>
  <c r="AU221" i="2"/>
  <c r="AT221" i="2"/>
  <c r="AS221" i="2"/>
  <c r="BG221" i="2"/>
  <c r="AN221" i="2"/>
  <c r="BF221" i="2"/>
  <c r="AV221" i="2"/>
  <c r="BD221" i="2"/>
  <c r="AX221" i="2"/>
  <c r="AK221" i="2"/>
  <c r="BE215" i="2"/>
  <c r="AW215" i="2"/>
  <c r="AO215" i="2"/>
  <c r="BH215" i="2"/>
  <c r="AY215" i="2"/>
  <c r="AP215" i="2"/>
  <c r="BG215" i="2"/>
  <c r="AX215" i="2"/>
  <c r="AN215" i="2"/>
  <c r="BF215" i="2"/>
  <c r="AV215" i="2"/>
  <c r="AM215" i="2"/>
  <c r="BA215" i="2"/>
  <c r="AZ215" i="2"/>
  <c r="BC215" i="2"/>
  <c r="BB215" i="2"/>
  <c r="AU215" i="2"/>
  <c r="AT215" i="2"/>
  <c r="AS215" i="2"/>
  <c r="AL215" i="2"/>
  <c r="BI215" i="2"/>
  <c r="AR215" i="2"/>
  <c r="BD215" i="2"/>
  <c r="AQ215" i="2"/>
  <c r="AK215" i="2"/>
  <c r="BI58" i="2"/>
  <c r="BA58" i="2"/>
  <c r="AS58" i="2"/>
  <c r="BC58" i="2"/>
  <c r="AU58" i="2"/>
  <c r="AM58" i="2"/>
  <c r="BB58" i="2"/>
  <c r="AQ58" i="2"/>
  <c r="AZ58" i="2"/>
  <c r="AP58" i="2"/>
  <c r="AY58" i="2"/>
  <c r="AO58" i="2"/>
  <c r="BF58" i="2"/>
  <c r="AV58" i="2"/>
  <c r="BD58" i="2"/>
  <c r="AX58" i="2"/>
  <c r="AW58" i="2"/>
  <c r="AT58" i="2"/>
  <c r="AR58" i="2"/>
  <c r="BH58" i="2"/>
  <c r="AN58" i="2"/>
  <c r="AK58" i="2"/>
  <c r="BE58" i="2"/>
  <c r="BG58" i="2"/>
  <c r="AL58" i="2"/>
  <c r="BG19" i="2"/>
  <c r="AY19" i="2"/>
  <c r="AQ19" i="2"/>
  <c r="AX19" i="2"/>
  <c r="BF19" i="2"/>
  <c r="AP19" i="2"/>
  <c r="BE19" i="2"/>
  <c r="AW19" i="2"/>
  <c r="AO19" i="2"/>
  <c r="BB19" i="2"/>
  <c r="AN19" i="2"/>
  <c r="BA19" i="2"/>
  <c r="AM19" i="2"/>
  <c r="AZ19" i="2"/>
  <c r="AL19" i="2"/>
  <c r="AV19" i="2"/>
  <c r="BI19" i="2"/>
  <c r="AU19" i="2"/>
  <c r="BH19" i="2"/>
  <c r="AT19" i="2"/>
  <c r="BC19" i="2"/>
  <c r="AK19" i="2"/>
  <c r="AS19" i="2"/>
  <c r="AR19" i="2"/>
  <c r="BD19" i="2"/>
  <c r="BI78" i="2"/>
  <c r="BA78" i="2"/>
  <c r="AS78" i="2"/>
  <c r="BH78" i="2"/>
  <c r="AZ78" i="2"/>
  <c r="AR78" i="2"/>
  <c r="BC78" i="2"/>
  <c r="AU78" i="2"/>
  <c r="AM78" i="2"/>
  <c r="BD78" i="2"/>
  <c r="AP78" i="2"/>
  <c r="BB78" i="2"/>
  <c r="AO78" i="2"/>
  <c r="AY78" i="2"/>
  <c r="AN78" i="2"/>
  <c r="AK78" i="2"/>
  <c r="BG78" i="2"/>
  <c r="AV78" i="2"/>
  <c r="AQ78" i="2"/>
  <c r="AL78" i="2"/>
  <c r="BF78" i="2"/>
  <c r="BE78" i="2"/>
  <c r="AX78" i="2"/>
  <c r="AW78" i="2"/>
  <c r="AT78" i="2"/>
  <c r="BE209" i="2"/>
  <c r="AW209" i="2"/>
  <c r="AO209" i="2"/>
  <c r="BD209" i="2"/>
  <c r="AV209" i="2"/>
  <c r="AN209" i="2"/>
  <c r="BC209" i="2"/>
  <c r="AU209" i="2"/>
  <c r="AM209" i="2"/>
  <c r="BG209" i="2"/>
  <c r="AS209" i="2"/>
  <c r="AZ209" i="2"/>
  <c r="AY209" i="2"/>
  <c r="AX209" i="2"/>
  <c r="BI209" i="2"/>
  <c r="AT209" i="2"/>
  <c r="BH209" i="2"/>
  <c r="AR209" i="2"/>
  <c r="BA209" i="2"/>
  <c r="AQ209" i="2"/>
  <c r="AP209" i="2"/>
  <c r="AL209" i="2"/>
  <c r="BF209" i="2"/>
  <c r="BB209" i="2"/>
  <c r="AK209" i="2"/>
  <c r="BC133" i="2"/>
  <c r="AU133" i="2"/>
  <c r="AM133" i="2"/>
  <c r="BB133" i="2"/>
  <c r="AT133" i="2"/>
  <c r="AL133" i="2"/>
  <c r="BG133" i="2"/>
  <c r="AY133" i="2"/>
  <c r="AQ133" i="2"/>
  <c r="BH133" i="2"/>
  <c r="AV133" i="2"/>
  <c r="BD133" i="2"/>
  <c r="AP133" i="2"/>
  <c r="BA133" i="2"/>
  <c r="AO133" i="2"/>
  <c r="AW133" i="2"/>
  <c r="AS133" i="2"/>
  <c r="AR133" i="2"/>
  <c r="BI133" i="2"/>
  <c r="AN133" i="2"/>
  <c r="AZ133" i="2"/>
  <c r="AX133" i="2"/>
  <c r="BF133" i="2"/>
  <c r="AK133" i="2"/>
  <c r="BE133" i="2"/>
  <c r="BI100" i="2"/>
  <c r="BA100" i="2"/>
  <c r="AS100" i="2"/>
  <c r="BF100" i="2"/>
  <c r="AX100" i="2"/>
  <c r="AP100" i="2"/>
  <c r="AZ100" i="2"/>
  <c r="AO100" i="2"/>
  <c r="AY100" i="2"/>
  <c r="AN100" i="2"/>
  <c r="BC100" i="2"/>
  <c r="AR100" i="2"/>
  <c r="BD100" i="2"/>
  <c r="AL100" i="2"/>
  <c r="AK100" i="2"/>
  <c r="BB100" i="2"/>
  <c r="AW100" i="2"/>
  <c r="AU100" i="2"/>
  <c r="BH100" i="2"/>
  <c r="AT100" i="2"/>
  <c r="BG100" i="2"/>
  <c r="BE100" i="2"/>
  <c r="AV100" i="2"/>
  <c r="AM100" i="2"/>
  <c r="AQ100" i="2"/>
  <c r="BC129" i="2"/>
  <c r="AU129" i="2"/>
  <c r="AM129" i="2"/>
  <c r="BB129" i="2"/>
  <c r="AT129" i="2"/>
  <c r="AL129" i="2"/>
  <c r="BG129" i="2"/>
  <c r="AY129" i="2"/>
  <c r="AQ129" i="2"/>
  <c r="BA129" i="2"/>
  <c r="AO129" i="2"/>
  <c r="BI129" i="2"/>
  <c r="AW129" i="2"/>
  <c r="BD129" i="2"/>
  <c r="AZ129" i="2"/>
  <c r="AX129" i="2"/>
  <c r="AV129" i="2"/>
  <c r="AP129" i="2"/>
  <c r="AN129" i="2"/>
  <c r="BH129" i="2"/>
  <c r="AS129" i="2"/>
  <c r="BF129" i="2"/>
  <c r="BE129" i="2"/>
  <c r="AR129" i="2"/>
  <c r="AK129" i="2"/>
  <c r="BI56" i="2"/>
  <c r="BA56" i="2"/>
  <c r="BC56" i="2"/>
  <c r="AU56" i="2"/>
  <c r="AM56" i="2"/>
  <c r="BG56" i="2"/>
  <c r="AW56" i="2"/>
  <c r="AN56" i="2"/>
  <c r="BF56" i="2"/>
  <c r="AV56" i="2"/>
  <c r="AL56" i="2"/>
  <c r="BE56" i="2"/>
  <c r="AT56" i="2"/>
  <c r="AZ56" i="2"/>
  <c r="AQ56" i="2"/>
  <c r="BH56" i="2"/>
  <c r="AO56" i="2"/>
  <c r="BD56" i="2"/>
  <c r="BB56" i="2"/>
  <c r="AY56" i="2"/>
  <c r="AK56" i="2"/>
  <c r="AX56" i="2"/>
  <c r="AS56" i="2"/>
  <c r="AP56" i="2"/>
  <c r="AR56" i="2"/>
  <c r="BG10" i="2"/>
  <c r="AY10" i="2"/>
  <c r="AQ10" i="2"/>
  <c r="BF10" i="2"/>
  <c r="AP10" i="2"/>
  <c r="AX10" i="2"/>
  <c r="BE10" i="2"/>
  <c r="AW10" i="2"/>
  <c r="AO10" i="2"/>
  <c r="BA10" i="2"/>
  <c r="AM10" i="2"/>
  <c r="AK10" i="2"/>
  <c r="AZ10" i="2"/>
  <c r="AL10" i="2"/>
  <c r="AV10" i="2"/>
  <c r="BI10" i="2"/>
  <c r="AU10" i="2"/>
  <c r="BH10" i="2"/>
  <c r="AT10" i="2"/>
  <c r="BD10" i="2"/>
  <c r="AS10" i="2"/>
  <c r="BC10" i="2"/>
  <c r="BB10" i="2"/>
  <c r="AR10" i="2"/>
  <c r="AN10" i="2"/>
  <c r="BG6" i="2"/>
  <c r="AY6" i="2"/>
  <c r="AQ6" i="2"/>
  <c r="BF6" i="2"/>
  <c r="AP6" i="2"/>
  <c r="AX6" i="2"/>
  <c r="BE6" i="2"/>
  <c r="AW6" i="2"/>
  <c r="AO6" i="2"/>
  <c r="BH6" i="2"/>
  <c r="AT6" i="2"/>
  <c r="BD6" i="2"/>
  <c r="AS6" i="2"/>
  <c r="BC6" i="2"/>
  <c r="AR6" i="2"/>
  <c r="BB6" i="2"/>
  <c r="AN6" i="2"/>
  <c r="BA6" i="2"/>
  <c r="AM6" i="2"/>
  <c r="AZ6" i="2"/>
  <c r="AL6" i="2"/>
  <c r="AK6" i="2"/>
  <c r="BI6" i="2"/>
  <c r="AV6" i="2"/>
  <c r="AU6" i="2"/>
  <c r="BG46" i="2"/>
  <c r="AY46" i="2"/>
  <c r="AQ46" i="2"/>
  <c r="BF46" i="2"/>
  <c r="AX46" i="2"/>
  <c r="AP46" i="2"/>
  <c r="BE46" i="2"/>
  <c r="AW46" i="2"/>
  <c r="AO46" i="2"/>
  <c r="BH46" i="2"/>
  <c r="AT46" i="2"/>
  <c r="BD46" i="2"/>
  <c r="AS46" i="2"/>
  <c r="BC46" i="2"/>
  <c r="AR46" i="2"/>
  <c r="BB46" i="2"/>
  <c r="AN46" i="2"/>
  <c r="AK46" i="2"/>
  <c r="BA46" i="2"/>
  <c r="AM46" i="2"/>
  <c r="AZ46" i="2"/>
  <c r="AL46" i="2"/>
  <c r="BI46" i="2"/>
  <c r="AV46" i="2"/>
  <c r="AU46" i="2"/>
  <c r="BC154" i="2"/>
  <c r="AU154" i="2"/>
  <c r="AM154" i="2"/>
  <c r="BB154" i="2"/>
  <c r="AT154" i="2"/>
  <c r="AL154" i="2"/>
  <c r="BG154" i="2"/>
  <c r="AY154" i="2"/>
  <c r="AQ154" i="2"/>
  <c r="BD154" i="2"/>
  <c r="AP154" i="2"/>
  <c r="BA154" i="2"/>
  <c r="AO154" i="2"/>
  <c r="AZ154" i="2"/>
  <c r="AN154" i="2"/>
  <c r="AX154" i="2"/>
  <c r="BI154" i="2"/>
  <c r="AW154" i="2"/>
  <c r="AS154" i="2"/>
  <c r="AR154" i="2"/>
  <c r="BE154" i="2"/>
  <c r="AV154" i="2"/>
  <c r="BH154" i="2"/>
  <c r="BF154" i="2"/>
  <c r="AK154" i="2"/>
  <c r="BC144" i="2"/>
  <c r="AU144" i="2"/>
  <c r="AM144" i="2"/>
  <c r="BB144" i="2"/>
  <c r="AT144" i="2"/>
  <c r="AL144" i="2"/>
  <c r="BG144" i="2"/>
  <c r="AY144" i="2"/>
  <c r="AQ144" i="2"/>
  <c r="AZ144" i="2"/>
  <c r="AN144" i="2"/>
  <c r="AX144" i="2"/>
  <c r="BI144" i="2"/>
  <c r="AW144" i="2"/>
  <c r="BH144" i="2"/>
  <c r="AV144" i="2"/>
  <c r="BF144" i="2"/>
  <c r="AS144" i="2"/>
  <c r="AR144" i="2"/>
  <c r="AP144" i="2"/>
  <c r="AO144" i="2"/>
  <c r="BE144" i="2"/>
  <c r="BD144" i="2"/>
  <c r="BA144" i="2"/>
  <c r="AK144" i="2"/>
  <c r="BG14" i="2"/>
  <c r="AY14" i="2"/>
  <c r="AQ14" i="2"/>
  <c r="AX14" i="2"/>
  <c r="BF14" i="2"/>
  <c r="AP14" i="2"/>
  <c r="BE14" i="2"/>
  <c r="AW14" i="2"/>
  <c r="AO14" i="2"/>
  <c r="BH14" i="2"/>
  <c r="AT14" i="2"/>
  <c r="BD14" i="2"/>
  <c r="AS14" i="2"/>
  <c r="BC14" i="2"/>
  <c r="AR14" i="2"/>
  <c r="BB14" i="2"/>
  <c r="AN14" i="2"/>
  <c r="AK14" i="2"/>
  <c r="BA14" i="2"/>
  <c r="AM14" i="2"/>
  <c r="AZ14" i="2"/>
  <c r="AL14" i="2"/>
  <c r="BI14" i="2"/>
  <c r="AU14" i="2"/>
  <c r="AV14" i="2"/>
  <c r="BI249" i="2"/>
  <c r="BA249" i="2"/>
  <c r="AS249" i="2"/>
  <c r="BF249" i="2"/>
  <c r="AX249" i="2"/>
  <c r="AP249" i="2"/>
  <c r="BD249" i="2"/>
  <c r="AV249" i="2"/>
  <c r="AN249" i="2"/>
  <c r="BC249" i="2"/>
  <c r="AU249" i="2"/>
  <c r="AM249" i="2"/>
  <c r="BE249" i="2"/>
  <c r="AO249" i="2"/>
  <c r="AZ249" i="2"/>
  <c r="AW249" i="2"/>
  <c r="AQ249" i="2"/>
  <c r="AL249" i="2"/>
  <c r="BH249" i="2"/>
  <c r="BG249" i="2"/>
  <c r="AY249" i="2"/>
  <c r="AT249" i="2"/>
  <c r="BB249" i="2"/>
  <c r="AR249" i="2"/>
  <c r="AK249" i="2"/>
  <c r="BI92" i="2"/>
  <c r="BA92" i="2"/>
  <c r="AS92" i="2"/>
  <c r="BH92" i="2"/>
  <c r="AZ92" i="2"/>
  <c r="AR92" i="2"/>
  <c r="BC92" i="2"/>
  <c r="AU92" i="2"/>
  <c r="AM92" i="2"/>
  <c r="AY92" i="2"/>
  <c r="AN92" i="2"/>
  <c r="AK92" i="2"/>
  <c r="AX92" i="2"/>
  <c r="AL92" i="2"/>
  <c r="AW92" i="2"/>
  <c r="BF92" i="2"/>
  <c r="AT92" i="2"/>
  <c r="BE92" i="2"/>
  <c r="AQ92" i="2"/>
  <c r="AP92" i="2"/>
  <c r="AO92" i="2"/>
  <c r="BG92" i="2"/>
  <c r="BD92" i="2"/>
  <c r="BB92" i="2"/>
  <c r="AV92" i="2"/>
  <c r="BE173" i="2"/>
  <c r="AW173" i="2"/>
  <c r="AO173" i="2"/>
  <c r="BC173" i="2"/>
  <c r="AU173" i="2"/>
  <c r="AM173" i="2"/>
  <c r="BA173" i="2"/>
  <c r="AQ173" i="2"/>
  <c r="AZ173" i="2"/>
  <c r="AP173" i="2"/>
  <c r="BD173" i="2"/>
  <c r="AS173" i="2"/>
  <c r="BF173" i="2"/>
  <c r="AL173" i="2"/>
  <c r="BB173" i="2"/>
  <c r="AY173" i="2"/>
  <c r="BI173" i="2"/>
  <c r="AT173" i="2"/>
  <c r="AN173" i="2"/>
  <c r="BH173" i="2"/>
  <c r="BG173" i="2"/>
  <c r="AR173" i="2"/>
  <c r="AX173" i="2"/>
  <c r="AV173" i="2"/>
  <c r="AK173" i="2"/>
  <c r="BE171" i="2"/>
  <c r="AW171" i="2"/>
  <c r="AO171" i="2"/>
  <c r="BC171" i="2"/>
  <c r="AU171" i="2"/>
  <c r="AM171" i="2"/>
  <c r="BG171" i="2"/>
  <c r="AV171" i="2"/>
  <c r="BF171" i="2"/>
  <c r="AT171" i="2"/>
  <c r="BD171" i="2"/>
  <c r="AQ171" i="2"/>
  <c r="BB171" i="2"/>
  <c r="AP171" i="2"/>
  <c r="BA171" i="2"/>
  <c r="AN171" i="2"/>
  <c r="AX171" i="2"/>
  <c r="BH171" i="2"/>
  <c r="AZ171" i="2"/>
  <c r="AY171" i="2"/>
  <c r="AS171" i="2"/>
  <c r="AR171" i="2"/>
  <c r="BI171" i="2"/>
  <c r="AL171" i="2"/>
  <c r="AK171" i="2"/>
  <c r="BG43" i="2"/>
  <c r="AY43" i="2"/>
  <c r="AQ43" i="2"/>
  <c r="BF43" i="2"/>
  <c r="AX43" i="2"/>
  <c r="AP43" i="2"/>
  <c r="BE43" i="2"/>
  <c r="AW43" i="2"/>
  <c r="AO43" i="2"/>
  <c r="BB43" i="2"/>
  <c r="AN43" i="2"/>
  <c r="BA43" i="2"/>
  <c r="AM43" i="2"/>
  <c r="AK43" i="2"/>
  <c r="AZ43" i="2"/>
  <c r="AL43" i="2"/>
  <c r="AV43" i="2"/>
  <c r="BI43" i="2"/>
  <c r="AU43" i="2"/>
  <c r="BH43" i="2"/>
  <c r="AT43" i="2"/>
  <c r="AR43" i="2"/>
  <c r="AS43" i="2"/>
  <c r="BD43" i="2"/>
  <c r="BC43" i="2"/>
  <c r="BI62" i="2"/>
  <c r="BA62" i="2"/>
  <c r="AS62" i="2"/>
  <c r="BH62" i="2"/>
  <c r="AZ62" i="2"/>
  <c r="BC62" i="2"/>
  <c r="AU62" i="2"/>
  <c r="AM62" i="2"/>
  <c r="BD62" i="2"/>
  <c r="AQ62" i="2"/>
  <c r="BB62" i="2"/>
  <c r="AP62" i="2"/>
  <c r="AY62" i="2"/>
  <c r="AO62" i="2"/>
  <c r="AK62" i="2"/>
  <c r="BG62" i="2"/>
  <c r="AV62" i="2"/>
  <c r="AR62" i="2"/>
  <c r="AN62" i="2"/>
  <c r="AL62" i="2"/>
  <c r="BF62" i="2"/>
  <c r="BE62" i="2"/>
  <c r="AX62" i="2"/>
  <c r="AW62" i="2"/>
  <c r="AT62" i="2"/>
  <c r="BC153" i="2"/>
  <c r="AU153" i="2"/>
  <c r="AM153" i="2"/>
  <c r="BB153" i="2"/>
  <c r="AT153" i="2"/>
  <c r="AL153" i="2"/>
  <c r="BG153" i="2"/>
  <c r="AY153" i="2"/>
  <c r="AQ153" i="2"/>
  <c r="BA153" i="2"/>
  <c r="AO153" i="2"/>
  <c r="AZ153" i="2"/>
  <c r="AN153" i="2"/>
  <c r="AX153" i="2"/>
  <c r="BI153" i="2"/>
  <c r="AW153" i="2"/>
  <c r="BH153" i="2"/>
  <c r="AV153" i="2"/>
  <c r="BF153" i="2"/>
  <c r="BE153" i="2"/>
  <c r="BD153" i="2"/>
  <c r="AS153" i="2"/>
  <c r="AR153" i="2"/>
  <c r="AP153" i="2"/>
  <c r="AK153" i="2"/>
  <c r="BI121" i="2"/>
  <c r="BA121" i="2"/>
  <c r="AS121" i="2"/>
  <c r="BF121" i="2"/>
  <c r="AX121" i="2"/>
  <c r="AP121" i="2"/>
  <c r="BB121" i="2"/>
  <c r="AQ121" i="2"/>
  <c r="AZ121" i="2"/>
  <c r="AO121" i="2"/>
  <c r="BH121" i="2"/>
  <c r="AW121" i="2"/>
  <c r="AM121" i="2"/>
  <c r="BG121" i="2"/>
  <c r="AR121" i="2"/>
  <c r="BE121" i="2"/>
  <c r="AN121" i="2"/>
  <c r="BC121" i="2"/>
  <c r="AU121" i="2"/>
  <c r="BD121" i="2"/>
  <c r="AY121" i="2"/>
  <c r="AV121" i="2"/>
  <c r="AK121" i="2"/>
  <c r="AT121" i="2"/>
  <c r="AL121" i="2"/>
  <c r="BG41" i="2"/>
  <c r="AY41" i="2"/>
  <c r="AQ41" i="2"/>
  <c r="BF41" i="2"/>
  <c r="AX41" i="2"/>
  <c r="AP41" i="2"/>
  <c r="BE41" i="2"/>
  <c r="AW41" i="2"/>
  <c r="AO41" i="2"/>
  <c r="AZ41" i="2"/>
  <c r="AL41" i="2"/>
  <c r="AV41" i="2"/>
  <c r="BI41" i="2"/>
  <c r="AU41" i="2"/>
  <c r="BH41" i="2"/>
  <c r="AT41" i="2"/>
  <c r="BD41" i="2"/>
  <c r="AS41" i="2"/>
  <c r="BC41" i="2"/>
  <c r="AR41" i="2"/>
  <c r="AM41" i="2"/>
  <c r="AK41" i="2"/>
  <c r="BB41" i="2"/>
  <c r="BA41" i="2"/>
  <c r="AN41" i="2"/>
  <c r="BF201" i="2"/>
  <c r="AX201" i="2"/>
  <c r="AP201" i="2"/>
  <c r="BB201" i="2"/>
  <c r="AS201" i="2"/>
  <c r="BA201" i="2"/>
  <c r="AR201" i="2"/>
  <c r="BI201" i="2"/>
  <c r="AZ201" i="2"/>
  <c r="AQ201" i="2"/>
  <c r="BG201" i="2"/>
  <c r="AT201" i="2"/>
  <c r="BE201" i="2"/>
  <c r="AO201" i="2"/>
  <c r="BD201" i="2"/>
  <c r="AN201" i="2"/>
  <c r="BC201" i="2"/>
  <c r="AM201" i="2"/>
  <c r="AY201" i="2"/>
  <c r="AL201" i="2"/>
  <c r="AV201" i="2"/>
  <c r="AW201" i="2"/>
  <c r="BH201" i="2"/>
  <c r="AU201" i="2"/>
  <c r="AK201" i="2"/>
  <c r="BI88" i="2"/>
  <c r="BA88" i="2"/>
  <c r="AS88" i="2"/>
  <c r="BH88" i="2"/>
  <c r="AZ88" i="2"/>
  <c r="AR88" i="2"/>
  <c r="BC88" i="2"/>
  <c r="AU88" i="2"/>
  <c r="AM88" i="2"/>
  <c r="BF88" i="2"/>
  <c r="AT88" i="2"/>
  <c r="BE88" i="2"/>
  <c r="AQ88" i="2"/>
  <c r="BD88" i="2"/>
  <c r="AP88" i="2"/>
  <c r="AY88" i="2"/>
  <c r="AN88" i="2"/>
  <c r="AX88" i="2"/>
  <c r="AL88" i="2"/>
  <c r="BG88" i="2"/>
  <c r="AK88" i="2"/>
  <c r="BB88" i="2"/>
  <c r="AW88" i="2"/>
  <c r="AO88" i="2"/>
  <c r="AV88" i="2"/>
  <c r="BE222" i="2"/>
  <c r="AW222" i="2"/>
  <c r="AO222" i="2"/>
  <c r="BD222" i="2"/>
  <c r="AU222" i="2"/>
  <c r="AL222" i="2"/>
  <c r="BC222" i="2"/>
  <c r="AT222" i="2"/>
  <c r="BB222" i="2"/>
  <c r="AS222" i="2"/>
  <c r="BH222" i="2"/>
  <c r="AR222" i="2"/>
  <c r="BG222" i="2"/>
  <c r="AQ222" i="2"/>
  <c r="AP222" i="2"/>
  <c r="BI222" i="2"/>
  <c r="AN222" i="2"/>
  <c r="BF222" i="2"/>
  <c r="AM222" i="2"/>
  <c r="BA222" i="2"/>
  <c r="AZ222" i="2"/>
  <c r="AY222" i="2"/>
  <c r="AX222" i="2"/>
  <c r="AV222" i="2"/>
  <c r="AK222" i="2"/>
  <c r="BG28" i="2"/>
  <c r="AY28" i="2"/>
  <c r="AQ28" i="2"/>
  <c r="BF28" i="2"/>
  <c r="AX28" i="2"/>
  <c r="AP28" i="2"/>
  <c r="BE28" i="2"/>
  <c r="AW28" i="2"/>
  <c r="AO28" i="2"/>
  <c r="BC28" i="2"/>
  <c r="AR28" i="2"/>
  <c r="BB28" i="2"/>
  <c r="AN28" i="2"/>
  <c r="BA28" i="2"/>
  <c r="AM28" i="2"/>
  <c r="AZ28" i="2"/>
  <c r="AL28" i="2"/>
  <c r="AV28" i="2"/>
  <c r="BI28" i="2"/>
  <c r="AU28" i="2"/>
  <c r="AS28" i="2"/>
  <c r="AK28" i="2"/>
  <c r="BD28" i="2"/>
  <c r="AT28" i="2"/>
  <c r="BH28" i="2"/>
  <c r="BC142" i="2"/>
  <c r="AU142" i="2"/>
  <c r="AM142" i="2"/>
  <c r="BB142" i="2"/>
  <c r="AT142" i="2"/>
  <c r="AL142" i="2"/>
  <c r="BG142" i="2"/>
  <c r="AY142" i="2"/>
  <c r="AQ142" i="2"/>
  <c r="BI142" i="2"/>
  <c r="AW142" i="2"/>
  <c r="BH142" i="2"/>
  <c r="BF142" i="2"/>
  <c r="AS142" i="2"/>
  <c r="BE142" i="2"/>
  <c r="AR142" i="2"/>
  <c r="BD142" i="2"/>
  <c r="AP142" i="2"/>
  <c r="BA142" i="2"/>
  <c r="AZ142" i="2"/>
  <c r="AX142" i="2"/>
  <c r="AV142" i="2"/>
  <c r="AO142" i="2"/>
  <c r="AK142" i="2"/>
  <c r="AN142" i="2"/>
  <c r="BI112" i="2"/>
  <c r="BA112" i="2"/>
  <c r="AS112" i="2"/>
  <c r="BF112" i="2"/>
  <c r="AX112" i="2"/>
  <c r="AP112" i="2"/>
  <c r="BD112" i="2"/>
  <c r="AT112" i="2"/>
  <c r="BC112" i="2"/>
  <c r="AR112" i="2"/>
  <c r="AZ112" i="2"/>
  <c r="AO112" i="2"/>
  <c r="BB112" i="2"/>
  <c r="AL112" i="2"/>
  <c r="AY112" i="2"/>
  <c r="AV112" i="2"/>
  <c r="BG112" i="2"/>
  <c r="AN112" i="2"/>
  <c r="AU112" i="2"/>
  <c r="AQ112" i="2"/>
  <c r="AM112" i="2"/>
  <c r="BH112" i="2"/>
  <c r="AW112" i="2"/>
  <c r="AK112" i="2"/>
  <c r="BE112" i="2"/>
  <c r="BI241" i="2"/>
  <c r="BA241" i="2"/>
  <c r="AS241" i="2"/>
  <c r="BF241" i="2"/>
  <c r="AX241" i="2"/>
  <c r="AP241" i="2"/>
  <c r="BD241" i="2"/>
  <c r="AV241" i="2"/>
  <c r="AN241" i="2"/>
  <c r="BC241" i="2"/>
  <c r="AU241" i="2"/>
  <c r="AM241" i="2"/>
  <c r="AW241" i="2"/>
  <c r="BB241" i="2"/>
  <c r="AZ241" i="2"/>
  <c r="AY241" i="2"/>
  <c r="AT241" i="2"/>
  <c r="AR241" i="2"/>
  <c r="AQ241" i="2"/>
  <c r="AO241" i="2"/>
  <c r="AL241" i="2"/>
  <c r="BG241" i="2"/>
  <c r="BH241" i="2"/>
  <c r="BE241" i="2"/>
  <c r="AK241" i="2"/>
  <c r="BI60" i="2"/>
  <c r="BA60" i="2"/>
  <c r="AS60" i="2"/>
  <c r="BC60" i="2"/>
  <c r="AU60" i="2"/>
  <c r="AM60" i="2"/>
  <c r="BG60" i="2"/>
  <c r="AW60" i="2"/>
  <c r="AL60" i="2"/>
  <c r="AK60" i="2"/>
  <c r="BF60" i="2"/>
  <c r="AV60" i="2"/>
  <c r="BE60" i="2"/>
  <c r="AT60" i="2"/>
  <c r="AZ60" i="2"/>
  <c r="AP60" i="2"/>
  <c r="AX60" i="2"/>
  <c r="AR60" i="2"/>
  <c r="AQ60" i="2"/>
  <c r="AO60" i="2"/>
  <c r="BH60" i="2"/>
  <c r="AN60" i="2"/>
  <c r="BD60" i="2"/>
  <c r="BB60" i="2"/>
  <c r="AY60" i="2"/>
  <c r="BC141" i="2"/>
  <c r="AU141" i="2"/>
  <c r="AM141" i="2"/>
  <c r="BB141" i="2"/>
  <c r="AT141" i="2"/>
  <c r="AL141" i="2"/>
  <c r="BG141" i="2"/>
  <c r="AY141" i="2"/>
  <c r="AQ141" i="2"/>
  <c r="BH141" i="2"/>
  <c r="AV141" i="2"/>
  <c r="BE141" i="2"/>
  <c r="AR141" i="2"/>
  <c r="BD141" i="2"/>
  <c r="AP141" i="2"/>
  <c r="BA141" i="2"/>
  <c r="AO141" i="2"/>
  <c r="BF141" i="2"/>
  <c r="AZ141" i="2"/>
  <c r="AX141" i="2"/>
  <c r="AW141" i="2"/>
  <c r="AS141" i="2"/>
  <c r="AN141" i="2"/>
  <c r="AK141" i="2"/>
  <c r="BI141" i="2"/>
  <c r="BC155" i="2"/>
  <c r="AU155" i="2"/>
  <c r="AM155" i="2"/>
  <c r="BB155" i="2"/>
  <c r="AT155" i="2"/>
  <c r="AL155" i="2"/>
  <c r="BG155" i="2"/>
  <c r="AY155" i="2"/>
  <c r="AQ155" i="2"/>
  <c r="BE155" i="2"/>
  <c r="AR155" i="2"/>
  <c r="BD155" i="2"/>
  <c r="AP155" i="2"/>
  <c r="BA155" i="2"/>
  <c r="AO155" i="2"/>
  <c r="AZ155" i="2"/>
  <c r="AN155" i="2"/>
  <c r="AX155" i="2"/>
  <c r="BF155" i="2"/>
  <c r="AW155" i="2"/>
  <c r="AV155" i="2"/>
  <c r="AS155" i="2"/>
  <c r="BH155" i="2"/>
  <c r="BI155" i="2"/>
  <c r="AK155" i="2"/>
  <c r="BG27" i="2"/>
  <c r="AY27" i="2"/>
  <c r="AQ27" i="2"/>
  <c r="BF27" i="2"/>
  <c r="AX27" i="2"/>
  <c r="AP27" i="2"/>
  <c r="BE27" i="2"/>
  <c r="AW27" i="2"/>
  <c r="AO27" i="2"/>
  <c r="BB27" i="2"/>
  <c r="AN27" i="2"/>
  <c r="BA27" i="2"/>
  <c r="AM27" i="2"/>
  <c r="AZ27" i="2"/>
  <c r="AL27" i="2"/>
  <c r="AV27" i="2"/>
  <c r="BI27" i="2"/>
  <c r="AU27" i="2"/>
  <c r="BH27" i="2"/>
  <c r="AT27" i="2"/>
  <c r="AK27" i="2"/>
  <c r="BD27" i="2"/>
  <c r="BC27" i="2"/>
  <c r="AS27" i="2"/>
  <c r="AR27" i="2"/>
  <c r="BE175" i="2"/>
  <c r="AW175" i="2"/>
  <c r="AO175" i="2"/>
  <c r="BD175" i="2"/>
  <c r="AV175" i="2"/>
  <c r="AN175" i="2"/>
  <c r="BC175" i="2"/>
  <c r="AU175" i="2"/>
  <c r="AM175" i="2"/>
  <c r="BB175" i="2"/>
  <c r="AQ175" i="2"/>
  <c r="BA175" i="2"/>
  <c r="AP175" i="2"/>
  <c r="BG175" i="2"/>
  <c r="AS175" i="2"/>
  <c r="AX175" i="2"/>
  <c r="AT175" i="2"/>
  <c r="AR175" i="2"/>
  <c r="BF175" i="2"/>
  <c r="BI175" i="2"/>
  <c r="BH175" i="2"/>
  <c r="AZ175" i="2"/>
  <c r="AY175" i="2"/>
  <c r="AL175" i="2"/>
  <c r="AK175" i="2"/>
  <c r="BG47" i="2"/>
  <c r="AY47" i="2"/>
  <c r="AQ47" i="2"/>
  <c r="BF47" i="2"/>
  <c r="AX47" i="2"/>
  <c r="AP47" i="2"/>
  <c r="BE47" i="2"/>
  <c r="AW47" i="2"/>
  <c r="AO47" i="2"/>
  <c r="AK47" i="2"/>
  <c r="BI47" i="2"/>
  <c r="AU47" i="2"/>
  <c r="BH47" i="2"/>
  <c r="AT47" i="2"/>
  <c r="BD47" i="2"/>
  <c r="AS47" i="2"/>
  <c r="BC47" i="2"/>
  <c r="AR47" i="2"/>
  <c r="BB47" i="2"/>
  <c r="AN47" i="2"/>
  <c r="BA47" i="2"/>
  <c r="AM47" i="2"/>
  <c r="AV47" i="2"/>
  <c r="AL47" i="2"/>
  <c r="AZ47" i="2"/>
  <c r="BI84" i="2"/>
  <c r="BA84" i="2"/>
  <c r="AS84" i="2"/>
  <c r="BH84" i="2"/>
  <c r="AZ84" i="2"/>
  <c r="AR84" i="2"/>
  <c r="BC84" i="2"/>
  <c r="AU84" i="2"/>
  <c r="AM84" i="2"/>
  <c r="AY84" i="2"/>
  <c r="AN84" i="2"/>
  <c r="AK84" i="2"/>
  <c r="AX84" i="2"/>
  <c r="AL84" i="2"/>
  <c r="AW84" i="2"/>
  <c r="BE84" i="2"/>
  <c r="AQ84" i="2"/>
  <c r="BB84" i="2"/>
  <c r="AV84" i="2"/>
  <c r="AT84" i="2"/>
  <c r="AP84" i="2"/>
  <c r="AO84" i="2"/>
  <c r="BG84" i="2"/>
  <c r="BD84" i="2"/>
  <c r="BF84" i="2"/>
  <c r="BI113" i="2"/>
  <c r="BA113" i="2"/>
  <c r="AS113" i="2"/>
  <c r="BF113" i="2"/>
  <c r="AX113" i="2"/>
  <c r="AP113" i="2"/>
  <c r="BB113" i="2"/>
  <c r="AQ113" i="2"/>
  <c r="AZ113" i="2"/>
  <c r="AO113" i="2"/>
  <c r="BH113" i="2"/>
  <c r="AW113" i="2"/>
  <c r="AM113" i="2"/>
  <c r="AU113" i="2"/>
  <c r="AT113" i="2"/>
  <c r="BE113" i="2"/>
  <c r="AN113" i="2"/>
  <c r="AY113" i="2"/>
  <c r="BD113" i="2"/>
  <c r="BC113" i="2"/>
  <c r="AV113" i="2"/>
  <c r="AL113" i="2"/>
  <c r="BG113" i="2"/>
  <c r="AK113" i="2"/>
  <c r="AR113" i="2"/>
  <c r="BG33" i="2"/>
  <c r="AY33" i="2"/>
  <c r="AQ33" i="2"/>
  <c r="BF33" i="2"/>
  <c r="AX33" i="2"/>
  <c r="AP33" i="2"/>
  <c r="BE33" i="2"/>
  <c r="AW33" i="2"/>
  <c r="AO33" i="2"/>
  <c r="AZ33" i="2"/>
  <c r="AL33" i="2"/>
  <c r="AK33" i="2"/>
  <c r="AV33" i="2"/>
  <c r="BI33" i="2"/>
  <c r="AU33" i="2"/>
  <c r="BH33" i="2"/>
  <c r="AT33" i="2"/>
  <c r="BD33" i="2"/>
  <c r="AS33" i="2"/>
  <c r="BC33" i="2"/>
  <c r="AR33" i="2"/>
  <c r="BB33" i="2"/>
  <c r="BA33" i="2"/>
  <c r="AN33" i="2"/>
  <c r="AM33" i="2"/>
  <c r="BE193" i="2"/>
  <c r="AW193" i="2"/>
  <c r="AO193" i="2"/>
  <c r="BD193" i="2"/>
  <c r="AV193" i="2"/>
  <c r="AN193" i="2"/>
  <c r="BC193" i="2"/>
  <c r="AU193" i="2"/>
  <c r="AM193" i="2"/>
  <c r="BG193" i="2"/>
  <c r="AS193" i="2"/>
  <c r="BF193" i="2"/>
  <c r="AR193" i="2"/>
  <c r="BB193" i="2"/>
  <c r="AQ193" i="2"/>
  <c r="BA193" i="2"/>
  <c r="AP193" i="2"/>
  <c r="AZ193" i="2"/>
  <c r="AL193" i="2"/>
  <c r="BI193" i="2"/>
  <c r="AX193" i="2"/>
  <c r="BH193" i="2"/>
  <c r="AY193" i="2"/>
  <c r="AT193" i="2"/>
  <c r="AK193" i="2"/>
  <c r="BG48" i="2"/>
  <c r="AY48" i="2"/>
  <c r="AQ48" i="2"/>
  <c r="BF48" i="2"/>
  <c r="AX48" i="2"/>
  <c r="AP48" i="2"/>
  <c r="BE48" i="2"/>
  <c r="AW48" i="2"/>
  <c r="AO48" i="2"/>
  <c r="AZ48" i="2"/>
  <c r="AL48" i="2"/>
  <c r="AV48" i="2"/>
  <c r="BI48" i="2"/>
  <c r="AU48" i="2"/>
  <c r="BH48" i="2"/>
  <c r="AT48" i="2"/>
  <c r="BD48" i="2"/>
  <c r="AS48" i="2"/>
  <c r="BC48" i="2"/>
  <c r="AR48" i="2"/>
  <c r="AK48" i="2"/>
  <c r="BA48" i="2"/>
  <c r="AM48" i="2"/>
  <c r="AN48" i="2"/>
  <c r="BB48" i="2"/>
  <c r="BC122" i="2"/>
  <c r="BB122" i="2"/>
  <c r="BG122" i="2"/>
  <c r="AY122" i="2"/>
  <c r="BD122" i="2"/>
  <c r="AS122" i="2"/>
  <c r="AX122" i="2"/>
  <c r="AP122" i="2"/>
  <c r="AZ122" i="2"/>
  <c r="AN122" i="2"/>
  <c r="AW122" i="2"/>
  <c r="AM122" i="2"/>
  <c r="BI122" i="2"/>
  <c r="AU122" i="2"/>
  <c r="BE122" i="2"/>
  <c r="BA122" i="2"/>
  <c r="AT122" i="2"/>
  <c r="BH122" i="2"/>
  <c r="AO122" i="2"/>
  <c r="AR122" i="2"/>
  <c r="AQ122" i="2"/>
  <c r="AL122" i="2"/>
  <c r="BF122" i="2"/>
  <c r="AV122" i="2"/>
  <c r="AK122" i="2"/>
  <c r="BG16" i="2"/>
  <c r="AY16" i="2"/>
  <c r="AQ16" i="2"/>
  <c r="AX16" i="2"/>
  <c r="AP16" i="2"/>
  <c r="BF16" i="2"/>
  <c r="BE16" i="2"/>
  <c r="AW16" i="2"/>
  <c r="AO16" i="2"/>
  <c r="AV16" i="2"/>
  <c r="BI16" i="2"/>
  <c r="AU16" i="2"/>
  <c r="BH16" i="2"/>
  <c r="AT16" i="2"/>
  <c r="BD16" i="2"/>
  <c r="AS16" i="2"/>
  <c r="BC16" i="2"/>
  <c r="AR16" i="2"/>
  <c r="AK16" i="2"/>
  <c r="BB16" i="2"/>
  <c r="AN16" i="2"/>
  <c r="AL16" i="2"/>
  <c r="BA16" i="2"/>
  <c r="AZ16" i="2"/>
  <c r="AM16" i="2"/>
  <c r="BG26" i="2"/>
  <c r="AY26" i="2"/>
  <c r="AQ26" i="2"/>
  <c r="AP26" i="2"/>
  <c r="BF26" i="2"/>
  <c r="AX26" i="2"/>
  <c r="BE26" i="2"/>
  <c r="AW26" i="2"/>
  <c r="AO26" i="2"/>
  <c r="BA26" i="2"/>
  <c r="AM26" i="2"/>
  <c r="AZ26" i="2"/>
  <c r="AL26" i="2"/>
  <c r="AV26" i="2"/>
  <c r="BI26" i="2"/>
  <c r="AU26" i="2"/>
  <c r="BH26" i="2"/>
  <c r="AT26" i="2"/>
  <c r="AK26" i="2"/>
  <c r="BD26" i="2"/>
  <c r="AS26" i="2"/>
  <c r="AN26" i="2"/>
  <c r="AR26" i="2"/>
  <c r="BB26" i="2"/>
  <c r="BC26" i="2"/>
  <c r="BC166" i="2"/>
  <c r="AU166" i="2"/>
  <c r="AM166" i="2"/>
  <c r="BE166" i="2"/>
  <c r="AV166" i="2"/>
  <c r="AL166" i="2"/>
  <c r="BD166" i="2"/>
  <c r="AT166" i="2"/>
  <c r="BI166" i="2"/>
  <c r="AZ166" i="2"/>
  <c r="AQ166" i="2"/>
  <c r="BG166" i="2"/>
  <c r="AR166" i="2"/>
  <c r="BF166" i="2"/>
  <c r="AP166" i="2"/>
  <c r="BB166" i="2"/>
  <c r="AO166" i="2"/>
  <c r="BA166" i="2"/>
  <c r="AN166" i="2"/>
  <c r="AY166" i="2"/>
  <c r="AS166" i="2"/>
  <c r="BH166" i="2"/>
  <c r="AX166" i="2"/>
  <c r="AW166" i="2"/>
  <c r="AK166" i="2"/>
  <c r="BI233" i="2"/>
  <c r="BA233" i="2"/>
  <c r="AS233" i="2"/>
  <c r="BF233" i="2"/>
  <c r="AX233" i="2"/>
  <c r="AP233" i="2"/>
  <c r="BD233" i="2"/>
  <c r="AV233" i="2"/>
  <c r="AN233" i="2"/>
  <c r="BC233" i="2"/>
  <c r="AU233" i="2"/>
  <c r="AM233" i="2"/>
  <c r="AW233" i="2"/>
  <c r="AR233" i="2"/>
  <c r="BH233" i="2"/>
  <c r="AQ233" i="2"/>
  <c r="BG233" i="2"/>
  <c r="AO233" i="2"/>
  <c r="AT233" i="2"/>
  <c r="AL233" i="2"/>
  <c r="BE233" i="2"/>
  <c r="AZ233" i="2"/>
  <c r="BB233" i="2"/>
  <c r="AY233" i="2"/>
  <c r="AK233" i="2"/>
  <c r="BG45" i="2"/>
  <c r="AY45" i="2"/>
  <c r="AQ45" i="2"/>
  <c r="AK45" i="2"/>
  <c r="BF45" i="2"/>
  <c r="AX45" i="2"/>
  <c r="AP45" i="2"/>
  <c r="BE45" i="2"/>
  <c r="AW45" i="2"/>
  <c r="AO45" i="2"/>
  <c r="BD45" i="2"/>
  <c r="AS45" i="2"/>
  <c r="BC45" i="2"/>
  <c r="AR45" i="2"/>
  <c r="BB45" i="2"/>
  <c r="AN45" i="2"/>
  <c r="BA45" i="2"/>
  <c r="AM45" i="2"/>
  <c r="AZ45" i="2"/>
  <c r="AL45" i="2"/>
  <c r="AV45" i="2"/>
  <c r="AT45" i="2"/>
  <c r="AU45" i="2"/>
  <c r="BI45" i="2"/>
  <c r="BH45" i="2"/>
  <c r="BI76" i="2"/>
  <c r="BA76" i="2"/>
  <c r="AS76" i="2"/>
  <c r="BH76" i="2"/>
  <c r="AZ76" i="2"/>
  <c r="AR76" i="2"/>
  <c r="BC76" i="2"/>
  <c r="AU76" i="2"/>
  <c r="AM76" i="2"/>
  <c r="AY76" i="2"/>
  <c r="AN76" i="2"/>
  <c r="AK76" i="2"/>
  <c r="AX76" i="2"/>
  <c r="AL76" i="2"/>
  <c r="AW76" i="2"/>
  <c r="BE76" i="2"/>
  <c r="AQ76" i="2"/>
  <c r="AO76" i="2"/>
  <c r="BG76" i="2"/>
  <c r="BF76" i="2"/>
  <c r="BD76" i="2"/>
  <c r="BB76" i="2"/>
  <c r="AV76" i="2"/>
  <c r="AP76" i="2"/>
  <c r="AT76" i="2"/>
  <c r="BC139" i="2"/>
  <c r="AU139" i="2"/>
  <c r="AM139" i="2"/>
  <c r="BB139" i="2"/>
  <c r="AT139" i="2"/>
  <c r="AL139" i="2"/>
  <c r="BG139" i="2"/>
  <c r="AY139" i="2"/>
  <c r="AQ139" i="2"/>
  <c r="BE139" i="2"/>
  <c r="AR139" i="2"/>
  <c r="BA139" i="2"/>
  <c r="AO139" i="2"/>
  <c r="AZ139" i="2"/>
  <c r="AN139" i="2"/>
  <c r="AX139" i="2"/>
  <c r="BD139" i="2"/>
  <c r="AW139" i="2"/>
  <c r="AV139" i="2"/>
  <c r="AS139" i="2"/>
  <c r="BI139" i="2"/>
  <c r="AP139" i="2"/>
  <c r="BH139" i="2"/>
  <c r="BF139" i="2"/>
  <c r="AK139" i="2"/>
  <c r="BG11" i="2"/>
  <c r="AY11" i="2"/>
  <c r="AQ11" i="2"/>
  <c r="BF11" i="2"/>
  <c r="AP11" i="2"/>
  <c r="AX11" i="2"/>
  <c r="BE11" i="2"/>
  <c r="AW11" i="2"/>
  <c r="AO11" i="2"/>
  <c r="BB11" i="2"/>
  <c r="AN11" i="2"/>
  <c r="BA11" i="2"/>
  <c r="AM11" i="2"/>
  <c r="AK11" i="2"/>
  <c r="AZ11" i="2"/>
  <c r="AL11" i="2"/>
  <c r="AV11" i="2"/>
  <c r="BI11" i="2"/>
  <c r="AU11" i="2"/>
  <c r="BH11" i="2"/>
  <c r="AT11" i="2"/>
  <c r="AR11" i="2"/>
  <c r="AS11" i="2"/>
  <c r="BC11" i="2"/>
  <c r="BD11" i="2"/>
  <c r="BC159" i="2"/>
  <c r="AU159" i="2"/>
  <c r="AM159" i="2"/>
  <c r="BB159" i="2"/>
  <c r="AT159" i="2"/>
  <c r="AL159" i="2"/>
  <c r="BG159" i="2"/>
  <c r="AY159" i="2"/>
  <c r="AQ159" i="2"/>
  <c r="AX159" i="2"/>
  <c r="BI159" i="2"/>
  <c r="AW159" i="2"/>
  <c r="BH159" i="2"/>
  <c r="AV159" i="2"/>
  <c r="BF159" i="2"/>
  <c r="AS159" i="2"/>
  <c r="BE159" i="2"/>
  <c r="AR159" i="2"/>
  <c r="BD159" i="2"/>
  <c r="BA159" i="2"/>
  <c r="AZ159" i="2"/>
  <c r="AP159" i="2"/>
  <c r="AO159" i="2"/>
  <c r="AK159" i="2"/>
  <c r="AN159" i="2"/>
  <c r="BG31" i="2"/>
  <c r="AY31" i="2"/>
  <c r="AQ31" i="2"/>
  <c r="BF31" i="2"/>
  <c r="AX31" i="2"/>
  <c r="AP31" i="2"/>
  <c r="BE31" i="2"/>
  <c r="AW31" i="2"/>
  <c r="AO31" i="2"/>
  <c r="AK31" i="2"/>
  <c r="BI31" i="2"/>
  <c r="AU31" i="2"/>
  <c r="BH31" i="2"/>
  <c r="AT31" i="2"/>
  <c r="BD31" i="2"/>
  <c r="AS31" i="2"/>
  <c r="BC31" i="2"/>
  <c r="AR31" i="2"/>
  <c r="BB31" i="2"/>
  <c r="AN31" i="2"/>
  <c r="BA31" i="2"/>
  <c r="AM31" i="2"/>
  <c r="AZ31" i="2"/>
  <c r="AV31" i="2"/>
  <c r="AL31" i="2"/>
  <c r="BI72" i="2"/>
  <c r="BA72" i="2"/>
  <c r="AS72" i="2"/>
  <c r="BH72" i="2"/>
  <c r="AZ72" i="2"/>
  <c r="AR72" i="2"/>
  <c r="BC72" i="2"/>
  <c r="AU72" i="2"/>
  <c r="AM72" i="2"/>
  <c r="BF72" i="2"/>
  <c r="AT72" i="2"/>
  <c r="BE72" i="2"/>
  <c r="AQ72" i="2"/>
  <c r="BD72" i="2"/>
  <c r="AP72" i="2"/>
  <c r="AX72" i="2"/>
  <c r="AL72" i="2"/>
  <c r="BG72" i="2"/>
  <c r="BB72" i="2"/>
  <c r="AY72" i="2"/>
  <c r="AW72" i="2"/>
  <c r="AV72" i="2"/>
  <c r="AO72" i="2"/>
  <c r="AK72" i="2"/>
  <c r="AN72" i="2"/>
  <c r="BC52" i="2"/>
  <c r="AU52" i="2"/>
  <c r="AM52" i="2"/>
  <c r="BA52" i="2"/>
  <c r="AR52" i="2"/>
  <c r="AK52" i="2"/>
  <c r="BI52" i="2"/>
  <c r="AZ52" i="2"/>
  <c r="AQ52" i="2"/>
  <c r="BH52" i="2"/>
  <c r="AY52" i="2"/>
  <c r="AP52" i="2"/>
  <c r="BD52" i="2"/>
  <c r="AN52" i="2"/>
  <c r="BB52" i="2"/>
  <c r="AL52" i="2"/>
  <c r="AX52" i="2"/>
  <c r="AW52" i="2"/>
  <c r="AV52" i="2"/>
  <c r="BG52" i="2"/>
  <c r="AT52" i="2"/>
  <c r="BE52" i="2"/>
  <c r="BF52" i="2"/>
  <c r="AS52" i="2"/>
  <c r="AO52" i="2"/>
  <c r="BG37" i="2"/>
  <c r="AY37" i="2"/>
  <c r="AQ37" i="2"/>
  <c r="AK37" i="2"/>
  <c r="BF37" i="2"/>
  <c r="AX37" i="2"/>
  <c r="AP37" i="2"/>
  <c r="BE37" i="2"/>
  <c r="AW37" i="2"/>
  <c r="AO37" i="2"/>
  <c r="BD37" i="2"/>
  <c r="AS37" i="2"/>
  <c r="BC37" i="2"/>
  <c r="AR37" i="2"/>
  <c r="BB37" i="2"/>
  <c r="AN37" i="2"/>
  <c r="BA37" i="2"/>
  <c r="AM37" i="2"/>
  <c r="AZ37" i="2"/>
  <c r="AL37" i="2"/>
  <c r="AV37" i="2"/>
  <c r="BI37" i="2"/>
  <c r="BH37" i="2"/>
  <c r="AU37" i="2"/>
  <c r="AT37" i="2"/>
  <c r="BE185" i="2"/>
  <c r="AW185" i="2"/>
  <c r="AO185" i="2"/>
  <c r="BD185" i="2"/>
  <c r="AV185" i="2"/>
  <c r="AN185" i="2"/>
  <c r="BC185" i="2"/>
  <c r="AU185" i="2"/>
  <c r="AM185" i="2"/>
  <c r="BG185" i="2"/>
  <c r="AS185" i="2"/>
  <c r="BF185" i="2"/>
  <c r="AR185" i="2"/>
  <c r="BB185" i="2"/>
  <c r="AQ185" i="2"/>
  <c r="BA185" i="2"/>
  <c r="AP185" i="2"/>
  <c r="BI185" i="2"/>
  <c r="AX185" i="2"/>
  <c r="BH185" i="2"/>
  <c r="AZ185" i="2"/>
  <c r="AL185" i="2"/>
  <c r="AY185" i="2"/>
  <c r="AT185" i="2"/>
  <c r="AK185" i="2"/>
  <c r="BG17" i="2"/>
  <c r="AY17" i="2"/>
  <c r="AQ17" i="2"/>
  <c r="AP17" i="2"/>
  <c r="BF17" i="2"/>
  <c r="AX17" i="2"/>
  <c r="BE17" i="2"/>
  <c r="AW17" i="2"/>
  <c r="AO17" i="2"/>
  <c r="AZ17" i="2"/>
  <c r="AL17" i="2"/>
  <c r="AV17" i="2"/>
  <c r="BI17" i="2"/>
  <c r="AU17" i="2"/>
  <c r="BH17" i="2"/>
  <c r="AT17" i="2"/>
  <c r="BD17" i="2"/>
  <c r="AS17" i="2"/>
  <c r="BC17" i="2"/>
  <c r="AR17" i="2"/>
  <c r="AK17" i="2"/>
  <c r="BA17" i="2"/>
  <c r="AN17" i="2"/>
  <c r="AM17" i="2"/>
  <c r="BB17" i="2"/>
  <c r="BE212" i="2"/>
  <c r="AW212" i="2"/>
  <c r="BG212" i="2"/>
  <c r="AX212" i="2"/>
  <c r="AO212" i="2"/>
  <c r="BF212" i="2"/>
  <c r="AV212" i="2"/>
  <c r="AN212" i="2"/>
  <c r="BD212" i="2"/>
  <c r="AU212" i="2"/>
  <c r="AM212" i="2"/>
  <c r="AZ212" i="2"/>
  <c r="BB212" i="2"/>
  <c r="AL212" i="2"/>
  <c r="BA212" i="2"/>
  <c r="AY212" i="2"/>
  <c r="AT212" i="2"/>
  <c r="AS212" i="2"/>
  <c r="BH212" i="2"/>
  <c r="BC212" i="2"/>
  <c r="AR212" i="2"/>
  <c r="AQ212" i="2"/>
  <c r="AP212" i="2"/>
  <c r="BI212" i="2"/>
  <c r="AK212" i="2"/>
  <c r="BC132" i="2"/>
  <c r="AU132" i="2"/>
  <c r="AM132" i="2"/>
  <c r="BB132" i="2"/>
  <c r="AT132" i="2"/>
  <c r="AL132" i="2"/>
  <c r="BG132" i="2"/>
  <c r="AY132" i="2"/>
  <c r="AQ132" i="2"/>
  <c r="BF132" i="2"/>
  <c r="AS132" i="2"/>
  <c r="BA132" i="2"/>
  <c r="AO132" i="2"/>
  <c r="AZ132" i="2"/>
  <c r="AX132" i="2"/>
  <c r="AW132" i="2"/>
  <c r="AV132" i="2"/>
  <c r="AR132" i="2"/>
  <c r="BH132" i="2"/>
  <c r="AP132" i="2"/>
  <c r="BE132" i="2"/>
  <c r="BD132" i="2"/>
  <c r="AN132" i="2"/>
  <c r="BI132" i="2"/>
  <c r="AK132" i="2"/>
  <c r="BE190" i="2"/>
  <c r="AW190" i="2"/>
  <c r="AO190" i="2"/>
  <c r="BD190" i="2"/>
  <c r="AV190" i="2"/>
  <c r="AN190" i="2"/>
  <c r="BC190" i="2"/>
  <c r="AU190" i="2"/>
  <c r="AM190" i="2"/>
  <c r="BA190" i="2"/>
  <c r="AP190" i="2"/>
  <c r="AZ190" i="2"/>
  <c r="AL190" i="2"/>
  <c r="AY190" i="2"/>
  <c r="BI190" i="2"/>
  <c r="AX190" i="2"/>
  <c r="BH190" i="2"/>
  <c r="AT190" i="2"/>
  <c r="BF190" i="2"/>
  <c r="AR190" i="2"/>
  <c r="BG190" i="2"/>
  <c r="AS190" i="2"/>
  <c r="AQ190" i="2"/>
  <c r="BB190" i="2"/>
  <c r="BC160" i="2"/>
  <c r="AU160" i="2"/>
  <c r="AM160" i="2"/>
  <c r="BB160" i="2"/>
  <c r="AT160" i="2"/>
  <c r="AL160" i="2"/>
  <c r="BG160" i="2"/>
  <c r="AY160" i="2"/>
  <c r="AQ160" i="2"/>
  <c r="AZ160" i="2"/>
  <c r="AN160" i="2"/>
  <c r="AX160" i="2"/>
  <c r="BI160" i="2"/>
  <c r="AW160" i="2"/>
  <c r="BH160" i="2"/>
  <c r="AV160" i="2"/>
  <c r="BF160" i="2"/>
  <c r="AS160" i="2"/>
  <c r="AO160" i="2"/>
  <c r="BE160" i="2"/>
  <c r="AR160" i="2"/>
  <c r="AP160" i="2"/>
  <c r="BD160" i="2"/>
  <c r="BA160" i="2"/>
  <c r="AK160" i="2"/>
  <c r="BG2" i="2"/>
  <c r="AY2" i="2"/>
  <c r="AQ2" i="2"/>
  <c r="BE2" i="2"/>
  <c r="AW2" i="2"/>
  <c r="AO2" i="2"/>
  <c r="AZ2" i="2"/>
  <c r="AN2" i="2"/>
  <c r="BI2" i="2"/>
  <c r="AX2" i="2"/>
  <c r="BH2" i="2"/>
  <c r="AV2" i="2"/>
  <c r="AL2" i="2"/>
  <c r="BF2" i="2"/>
  <c r="AU2" i="2"/>
  <c r="BD2" i="2"/>
  <c r="AT2" i="2"/>
  <c r="BC2" i="2"/>
  <c r="AS2" i="2"/>
  <c r="BB2" i="2"/>
  <c r="BA2" i="2"/>
  <c r="AP2" i="2"/>
  <c r="AR2" i="2"/>
  <c r="AK2" i="2"/>
  <c r="BG44" i="2"/>
  <c r="AY44" i="2"/>
  <c r="AQ44" i="2"/>
  <c r="BF44" i="2"/>
  <c r="AX44" i="2"/>
  <c r="AP44" i="2"/>
  <c r="BE44" i="2"/>
  <c r="AW44" i="2"/>
  <c r="AO44" i="2"/>
  <c r="BC44" i="2"/>
  <c r="AR44" i="2"/>
  <c r="BB44" i="2"/>
  <c r="AN44" i="2"/>
  <c r="BA44" i="2"/>
  <c r="AM44" i="2"/>
  <c r="AK44" i="2"/>
  <c r="AZ44" i="2"/>
  <c r="AL44" i="2"/>
  <c r="AV44" i="2"/>
  <c r="BI44" i="2"/>
  <c r="AU44" i="2"/>
  <c r="BD44" i="2"/>
  <c r="BH44" i="2"/>
  <c r="AT44" i="2"/>
  <c r="AS44" i="2"/>
  <c r="BG24" i="2"/>
  <c r="AY24" i="2"/>
  <c r="AQ24" i="2"/>
  <c r="BF24" i="2"/>
  <c r="AX24" i="2"/>
  <c r="AP24" i="2"/>
  <c r="BE24" i="2"/>
  <c r="AW24" i="2"/>
  <c r="AO24" i="2"/>
  <c r="AV24" i="2"/>
  <c r="BI24" i="2"/>
  <c r="AU24" i="2"/>
  <c r="BH24" i="2"/>
  <c r="AT24" i="2"/>
  <c r="AK24" i="2"/>
  <c r="BD24" i="2"/>
  <c r="AS24" i="2"/>
  <c r="BC24" i="2"/>
  <c r="AR24" i="2"/>
  <c r="BB24" i="2"/>
  <c r="AN24" i="2"/>
  <c r="AL24" i="2"/>
  <c r="AM24" i="2"/>
  <c r="BA24" i="2"/>
  <c r="AZ24" i="2"/>
  <c r="BG38" i="2"/>
  <c r="AY38" i="2"/>
  <c r="AQ38" i="2"/>
  <c r="BF38" i="2"/>
  <c r="AX38" i="2"/>
  <c r="AP38" i="2"/>
  <c r="BE38" i="2"/>
  <c r="AW38" i="2"/>
  <c r="AO38" i="2"/>
  <c r="BH38" i="2"/>
  <c r="AT38" i="2"/>
  <c r="BD38" i="2"/>
  <c r="AS38" i="2"/>
  <c r="BC38" i="2"/>
  <c r="AR38" i="2"/>
  <c r="BB38" i="2"/>
  <c r="AN38" i="2"/>
  <c r="BA38" i="2"/>
  <c r="AM38" i="2"/>
  <c r="AZ38" i="2"/>
  <c r="AL38" i="2"/>
  <c r="AK38" i="2"/>
  <c r="BI38" i="2"/>
  <c r="AV38" i="2"/>
  <c r="AU38" i="2"/>
  <c r="BC138" i="2"/>
  <c r="AU138" i="2"/>
  <c r="AM138" i="2"/>
  <c r="BB138" i="2"/>
  <c r="AT138" i="2"/>
  <c r="AL138" i="2"/>
  <c r="BG138" i="2"/>
  <c r="AY138" i="2"/>
  <c r="AQ138" i="2"/>
  <c r="BD138" i="2"/>
  <c r="AP138" i="2"/>
  <c r="AZ138" i="2"/>
  <c r="AX138" i="2"/>
  <c r="BI138" i="2"/>
  <c r="AW138" i="2"/>
  <c r="BA138" i="2"/>
  <c r="AV138" i="2"/>
  <c r="AS138" i="2"/>
  <c r="AR138" i="2"/>
  <c r="BF138" i="2"/>
  <c r="BE138" i="2"/>
  <c r="AO138" i="2"/>
  <c r="AN138" i="2"/>
  <c r="BH138" i="2"/>
  <c r="AK138" i="2"/>
  <c r="BD225" i="2"/>
  <c r="BC225" i="2"/>
  <c r="BG225" i="2"/>
  <c r="AW225" i="2"/>
  <c r="AO225" i="2"/>
  <c r="BH225" i="2"/>
  <c r="AV225" i="2"/>
  <c r="AM225" i="2"/>
  <c r="BF225" i="2"/>
  <c r="AU225" i="2"/>
  <c r="AL225" i="2"/>
  <c r="BE225" i="2"/>
  <c r="AT225" i="2"/>
  <c r="AS225" i="2"/>
  <c r="AR225" i="2"/>
  <c r="AY225" i="2"/>
  <c r="AX225" i="2"/>
  <c r="AQ225" i="2"/>
  <c r="AP225" i="2"/>
  <c r="BI225" i="2"/>
  <c r="AN225" i="2"/>
  <c r="BA225" i="2"/>
  <c r="AZ225" i="2"/>
  <c r="BB225" i="2"/>
  <c r="AK225" i="2"/>
  <c r="BI253" i="2"/>
  <c r="BA253" i="2"/>
  <c r="AS253" i="2"/>
  <c r="BF253" i="2"/>
  <c r="AX253" i="2"/>
  <c r="AP253" i="2"/>
  <c r="BE253" i="2"/>
  <c r="BD253" i="2"/>
  <c r="AV253" i="2"/>
  <c r="AN253" i="2"/>
  <c r="BC253" i="2"/>
  <c r="AU253" i="2"/>
  <c r="AM253" i="2"/>
  <c r="BB253" i="2"/>
  <c r="BH253" i="2"/>
  <c r="AO253" i="2"/>
  <c r="AZ253" i="2"/>
  <c r="AW253" i="2"/>
  <c r="AT253" i="2"/>
  <c r="AR253" i="2"/>
  <c r="AQ253" i="2"/>
  <c r="AY253" i="2"/>
  <c r="BG253" i="2"/>
  <c r="AL253" i="2"/>
  <c r="AK253" i="2"/>
  <c r="BG29" i="2"/>
  <c r="AY29" i="2"/>
  <c r="AQ29" i="2"/>
  <c r="AK29" i="2"/>
  <c r="BF29" i="2"/>
  <c r="AX29" i="2"/>
  <c r="AP29" i="2"/>
  <c r="BE29" i="2"/>
  <c r="AW29" i="2"/>
  <c r="AO29" i="2"/>
  <c r="BD29" i="2"/>
  <c r="AS29" i="2"/>
  <c r="BC29" i="2"/>
  <c r="AR29" i="2"/>
  <c r="BB29" i="2"/>
  <c r="AN29" i="2"/>
  <c r="BA29" i="2"/>
  <c r="AM29" i="2"/>
  <c r="AZ29" i="2"/>
  <c r="AL29" i="2"/>
  <c r="AV29" i="2"/>
  <c r="BH29" i="2"/>
  <c r="BI29" i="2"/>
  <c r="AU29" i="2"/>
  <c r="AT29" i="2"/>
  <c r="BC123" i="2"/>
  <c r="AU123" i="2"/>
  <c r="AM123" i="2"/>
  <c r="BB123" i="2"/>
  <c r="AT123" i="2"/>
  <c r="AL123" i="2"/>
  <c r="BG123" i="2"/>
  <c r="AY123" i="2"/>
  <c r="AQ123" i="2"/>
  <c r="BE123" i="2"/>
  <c r="AR123" i="2"/>
  <c r="AZ123" i="2"/>
  <c r="AN123" i="2"/>
  <c r="BI123" i="2"/>
  <c r="AS123" i="2"/>
  <c r="BH123" i="2"/>
  <c r="AP123" i="2"/>
  <c r="BD123" i="2"/>
  <c r="BF123" i="2"/>
  <c r="BA123" i="2"/>
  <c r="AW123" i="2"/>
  <c r="AX123" i="2"/>
  <c r="AV123" i="2"/>
  <c r="AO123" i="2"/>
  <c r="AK123" i="2"/>
  <c r="BC131" i="2"/>
  <c r="AU131" i="2"/>
  <c r="AM131" i="2"/>
  <c r="BB131" i="2"/>
  <c r="AT131" i="2"/>
  <c r="AL131" i="2"/>
  <c r="BG131" i="2"/>
  <c r="AY131" i="2"/>
  <c r="AQ131" i="2"/>
  <c r="BE131" i="2"/>
  <c r="AR131" i="2"/>
  <c r="AZ131" i="2"/>
  <c r="AN131" i="2"/>
  <c r="BF131" i="2"/>
  <c r="AO131" i="2"/>
  <c r="BD131" i="2"/>
  <c r="BA131" i="2"/>
  <c r="AX131" i="2"/>
  <c r="BI131" i="2"/>
  <c r="BH131" i="2"/>
  <c r="AV131" i="2"/>
  <c r="AS131" i="2"/>
  <c r="AP131" i="2"/>
  <c r="AK131" i="2"/>
  <c r="AW131" i="2"/>
  <c r="BC143" i="2"/>
  <c r="AU143" i="2"/>
  <c r="AM143" i="2"/>
  <c r="BB143" i="2"/>
  <c r="AT143" i="2"/>
  <c r="AL143" i="2"/>
  <c r="BG143" i="2"/>
  <c r="AY143" i="2"/>
  <c r="AQ143" i="2"/>
  <c r="AX143" i="2"/>
  <c r="BI143" i="2"/>
  <c r="AW143" i="2"/>
  <c r="BH143" i="2"/>
  <c r="AV143" i="2"/>
  <c r="BF143" i="2"/>
  <c r="AS143" i="2"/>
  <c r="BE143" i="2"/>
  <c r="AR143" i="2"/>
  <c r="AN143" i="2"/>
  <c r="BD143" i="2"/>
  <c r="AP143" i="2"/>
  <c r="AO143" i="2"/>
  <c r="BA143" i="2"/>
  <c r="AK143" i="2"/>
  <c r="AZ143" i="2"/>
  <c r="BG15" i="2"/>
  <c r="AY15" i="2"/>
  <c r="AQ15" i="2"/>
  <c r="BF15" i="2"/>
  <c r="AP15" i="2"/>
  <c r="AX15" i="2"/>
  <c r="BE15" i="2"/>
  <c r="AW15" i="2"/>
  <c r="AO15" i="2"/>
  <c r="AK15" i="2"/>
  <c r="BI15" i="2"/>
  <c r="AU15" i="2"/>
  <c r="BH15" i="2"/>
  <c r="AT15" i="2"/>
  <c r="BD15" i="2"/>
  <c r="AS15" i="2"/>
  <c r="BC15" i="2"/>
  <c r="AR15" i="2"/>
  <c r="BB15" i="2"/>
  <c r="AN15" i="2"/>
  <c r="BA15" i="2"/>
  <c r="AM15" i="2"/>
  <c r="AV15" i="2"/>
  <c r="AL15" i="2"/>
  <c r="AZ15" i="2"/>
  <c r="BG25" i="2"/>
  <c r="AY25" i="2"/>
  <c r="AQ25" i="2"/>
  <c r="BF25" i="2"/>
  <c r="AX25" i="2"/>
  <c r="AP25" i="2"/>
  <c r="BE25" i="2"/>
  <c r="AW25" i="2"/>
  <c r="AO25" i="2"/>
  <c r="AZ25" i="2"/>
  <c r="AL25" i="2"/>
  <c r="AV25" i="2"/>
  <c r="BI25" i="2"/>
  <c r="AU25" i="2"/>
  <c r="BH25" i="2"/>
  <c r="AT25" i="2"/>
  <c r="AK25" i="2"/>
  <c r="BD25" i="2"/>
  <c r="AS25" i="2"/>
  <c r="BC25" i="2"/>
  <c r="AR25" i="2"/>
  <c r="BA25" i="2"/>
  <c r="BB25" i="2"/>
  <c r="AN25" i="2"/>
  <c r="AM25" i="2"/>
  <c r="BI68" i="2"/>
  <c r="BA68" i="2"/>
  <c r="AS68" i="2"/>
  <c r="BH68" i="2"/>
  <c r="AZ68" i="2"/>
  <c r="AR68" i="2"/>
  <c r="BC68" i="2"/>
  <c r="AU68" i="2"/>
  <c r="AM68" i="2"/>
  <c r="AY68" i="2"/>
  <c r="AN68" i="2"/>
  <c r="AK68" i="2"/>
  <c r="AX68" i="2"/>
  <c r="AL68" i="2"/>
  <c r="AW68" i="2"/>
  <c r="BE68" i="2"/>
  <c r="AQ68" i="2"/>
  <c r="BB68" i="2"/>
  <c r="AV68" i="2"/>
  <c r="AT68" i="2"/>
  <c r="AP68" i="2"/>
  <c r="AO68" i="2"/>
  <c r="BG68" i="2"/>
  <c r="BF68" i="2"/>
  <c r="BD68" i="2"/>
  <c r="BE213" i="2"/>
  <c r="AW213" i="2"/>
  <c r="AO213" i="2"/>
  <c r="BA213" i="2"/>
  <c r="AR213" i="2"/>
  <c r="BI213" i="2"/>
  <c r="AZ213" i="2"/>
  <c r="AQ213" i="2"/>
  <c r="BH213" i="2"/>
  <c r="AY213" i="2"/>
  <c r="AP213" i="2"/>
  <c r="BD213" i="2"/>
  <c r="AN213" i="2"/>
  <c r="AU213" i="2"/>
  <c r="AT213" i="2"/>
  <c r="BG213" i="2"/>
  <c r="AS213" i="2"/>
  <c r="BF213" i="2"/>
  <c r="AM213" i="2"/>
  <c r="BC213" i="2"/>
  <c r="AL213" i="2"/>
  <c r="BB213" i="2"/>
  <c r="AV213" i="2"/>
  <c r="AX213" i="2"/>
  <c r="AK213" i="2"/>
  <c r="BC165" i="2"/>
  <c r="AU165" i="2"/>
  <c r="AM165" i="2"/>
  <c r="BA165" i="2"/>
  <c r="AR165" i="2"/>
  <c r="BI165" i="2"/>
  <c r="AZ165" i="2"/>
  <c r="AQ165" i="2"/>
  <c r="BF165" i="2"/>
  <c r="AW165" i="2"/>
  <c r="AN165" i="2"/>
  <c r="BB165" i="2"/>
  <c r="AL165" i="2"/>
  <c r="AY165" i="2"/>
  <c r="AX165" i="2"/>
  <c r="AV165" i="2"/>
  <c r="BH165" i="2"/>
  <c r="AT165" i="2"/>
  <c r="BG165" i="2"/>
  <c r="BE165" i="2"/>
  <c r="BD165" i="2"/>
  <c r="AS165" i="2"/>
  <c r="AO165" i="2"/>
  <c r="AK165" i="2"/>
  <c r="AP165" i="2"/>
  <c r="BC145" i="2"/>
  <c r="AU145" i="2"/>
  <c r="AM145" i="2"/>
  <c r="BB145" i="2"/>
  <c r="AT145" i="2"/>
  <c r="AL145" i="2"/>
  <c r="BG145" i="2"/>
  <c r="AY145" i="2"/>
  <c r="AQ145" i="2"/>
  <c r="BA145" i="2"/>
  <c r="AO145" i="2"/>
  <c r="AZ145" i="2"/>
  <c r="AN145" i="2"/>
  <c r="AX145" i="2"/>
  <c r="BI145" i="2"/>
  <c r="AW145" i="2"/>
  <c r="BH145" i="2"/>
  <c r="AV145" i="2"/>
  <c r="BE145" i="2"/>
  <c r="BD145" i="2"/>
  <c r="AS145" i="2"/>
  <c r="AR145" i="2"/>
  <c r="BF145" i="2"/>
  <c r="AP145" i="2"/>
  <c r="AK145" i="2"/>
  <c r="BL190" i="2" l="1"/>
  <c r="BL58" i="2"/>
  <c r="BL150" i="2"/>
  <c r="BL149" i="2"/>
  <c r="BL66" i="2"/>
  <c r="BL120" i="2"/>
  <c r="BL194" i="2"/>
  <c r="BL143" i="2"/>
  <c r="BL139" i="2"/>
  <c r="BL122" i="2"/>
  <c r="BL161" i="2"/>
  <c r="BL185" i="2"/>
  <c r="BL153" i="2"/>
  <c r="BL186" i="2"/>
  <c r="BL168" i="2"/>
  <c r="BL115" i="2"/>
  <c r="BL238" i="2"/>
  <c r="BL244" i="2"/>
  <c r="BL46" i="2"/>
  <c r="BL100" i="2"/>
  <c r="BL169" i="2"/>
  <c r="BL98" i="2"/>
  <c r="BL32" i="2"/>
  <c r="BL165" i="2"/>
  <c r="BL213" i="2"/>
  <c r="BL253" i="2"/>
  <c r="BL160" i="2"/>
  <c r="BL233" i="2"/>
  <c r="BL26" i="2"/>
  <c r="BL155" i="2"/>
  <c r="BL222" i="2"/>
  <c r="BL92" i="2"/>
  <c r="BL158" i="2"/>
  <c r="BL220" i="2"/>
  <c r="BL74" i="2"/>
  <c r="BL188" i="2"/>
  <c r="BL137" i="2"/>
  <c r="BL157" i="2"/>
  <c r="BL128" i="2"/>
  <c r="BL5" i="2"/>
  <c r="BL180" i="2"/>
  <c r="BL117" i="2"/>
  <c r="BL11" i="2"/>
  <c r="BL41" i="2"/>
  <c r="BL154" i="2"/>
  <c r="BL133" i="2"/>
  <c r="BL111" i="2"/>
  <c r="BL177" i="2"/>
  <c r="BL225" i="2"/>
  <c r="BL242" i="2"/>
  <c r="BL17" i="2"/>
  <c r="BL31" i="2"/>
  <c r="BL166" i="2"/>
  <c r="BL16" i="2"/>
  <c r="BL193" i="2"/>
  <c r="BL84" i="2"/>
  <c r="BL60" i="2"/>
  <c r="BL250" i="2"/>
  <c r="BL62" i="2"/>
  <c r="BL171" i="2"/>
  <c r="BL78" i="2"/>
  <c r="BL224" i="2"/>
  <c r="BL94" i="2"/>
  <c r="BL35" i="2"/>
  <c r="BL125" i="2"/>
  <c r="BL245" i="2"/>
  <c r="BL68" i="2"/>
  <c r="BL38" i="2"/>
  <c r="BL175" i="2"/>
  <c r="BL88" i="2"/>
  <c r="BL144" i="2"/>
  <c r="BL82" i="2"/>
  <c r="BL208" i="2"/>
  <c r="BL33" i="2"/>
  <c r="BL142" i="2"/>
  <c r="BL10" i="2"/>
  <c r="BL96" i="2"/>
  <c r="BL127" i="2"/>
  <c r="BL134" i="2"/>
  <c r="BL25" i="2"/>
  <c r="BL15" i="2"/>
  <c r="BL138" i="2"/>
  <c r="BL72" i="2"/>
  <c r="BL141" i="2"/>
  <c r="BL28" i="2"/>
  <c r="BL173" i="2"/>
  <c r="BL148" i="2"/>
  <c r="BL146" i="2"/>
  <c r="BL110" i="2"/>
  <c r="BL156" i="2"/>
  <c r="BL218" i="2"/>
  <c r="BL106" i="2"/>
  <c r="BL217" i="2"/>
  <c r="BL108" i="2"/>
  <c r="BL164" i="2"/>
  <c r="BL131" i="2"/>
  <c r="BL44" i="2"/>
  <c r="BL2" i="2"/>
  <c r="BL204" i="2"/>
  <c r="BL209" i="2"/>
  <c r="BL132" i="2"/>
  <c r="BL52" i="2"/>
  <c r="BL76" i="2"/>
  <c r="BL27" i="2"/>
  <c r="BL241" i="2"/>
  <c r="BL201" i="2"/>
  <c r="BL43" i="2"/>
  <c r="BL215" i="2"/>
  <c r="BL109" i="2"/>
  <c r="BL34" i="2"/>
  <c r="BL114" i="2"/>
  <c r="BL42" i="2"/>
  <c r="BL182" i="2"/>
  <c r="BL21" i="2"/>
  <c r="BL170" i="2"/>
  <c r="BL80" i="2"/>
  <c r="BL162" i="2"/>
  <c r="BL36" i="2"/>
  <c r="BL50" i="2"/>
  <c r="BL13" i="2"/>
  <c r="BL145" i="2"/>
  <c r="BL123" i="2"/>
  <c r="BL24" i="2"/>
  <c r="BL112" i="2"/>
  <c r="BL181" i="2"/>
  <c r="BL104" i="2"/>
  <c r="BL237" i="2"/>
  <c r="BL121" i="2"/>
  <c r="BL56" i="2"/>
  <c r="BL172" i="2"/>
  <c r="BL174" i="2"/>
  <c r="BL205" i="2"/>
  <c r="BL29" i="2"/>
  <c r="BL212" i="2"/>
  <c r="BL37" i="2"/>
  <c r="BL159" i="2"/>
  <c r="BL45" i="2"/>
  <c r="BL202" i="2"/>
  <c r="BL48" i="2"/>
  <c r="BL113" i="2"/>
  <c r="BL47" i="2"/>
  <c r="BL206" i="2"/>
  <c r="BL249" i="2"/>
  <c r="BL14" i="2"/>
  <c r="BL6" i="2"/>
  <c r="BL129" i="2"/>
  <c r="BL19" i="2"/>
  <c r="BL221" i="2"/>
  <c r="BL3" i="2"/>
  <c r="BL229" i="2"/>
  <c r="BL118" i="2"/>
  <c r="BL234" i="2"/>
  <c r="BL90" i="2"/>
  <c r="BL9" i="2"/>
  <c r="BL178" i="2"/>
  <c r="BI251" i="2"/>
  <c r="BA251" i="2"/>
  <c r="AS251" i="2"/>
  <c r="BF251" i="2"/>
  <c r="AX251" i="2"/>
  <c r="AP251" i="2"/>
  <c r="BD251" i="2"/>
  <c r="AV251" i="2"/>
  <c r="AN251" i="2"/>
  <c r="BC251" i="2"/>
  <c r="AU251" i="2"/>
  <c r="AM251" i="2"/>
  <c r="BE251" i="2"/>
  <c r="AO251" i="2"/>
  <c r="AZ251" i="2"/>
  <c r="AW251" i="2"/>
  <c r="AR251" i="2"/>
  <c r="AQ251" i="2"/>
  <c r="AL251" i="2"/>
  <c r="BB251" i="2"/>
  <c r="AT251" i="2"/>
  <c r="BH251" i="2"/>
  <c r="AY251" i="2"/>
  <c r="BG251" i="2"/>
  <c r="AK251" i="2"/>
  <c r="BE184" i="2"/>
  <c r="AW184" i="2"/>
  <c r="AO184" i="2"/>
  <c r="BD184" i="2"/>
  <c r="AV184" i="2"/>
  <c r="AN184" i="2"/>
  <c r="BC184" i="2"/>
  <c r="AU184" i="2"/>
  <c r="AM184" i="2"/>
  <c r="BF184" i="2"/>
  <c r="AR184" i="2"/>
  <c r="BB184" i="2"/>
  <c r="AQ184" i="2"/>
  <c r="BA184" i="2"/>
  <c r="AP184" i="2"/>
  <c r="AZ184" i="2"/>
  <c r="AL184" i="2"/>
  <c r="BH184" i="2"/>
  <c r="AT184" i="2"/>
  <c r="AY184" i="2"/>
  <c r="AX184" i="2"/>
  <c r="AS184" i="2"/>
  <c r="BI184" i="2"/>
  <c r="BG184" i="2"/>
  <c r="AK184" i="2"/>
  <c r="BI243" i="2"/>
  <c r="BA243" i="2"/>
  <c r="AS243" i="2"/>
  <c r="BF243" i="2"/>
  <c r="AX243" i="2"/>
  <c r="AP243" i="2"/>
  <c r="BD243" i="2"/>
  <c r="AV243" i="2"/>
  <c r="AN243" i="2"/>
  <c r="BC243" i="2"/>
  <c r="AU243" i="2"/>
  <c r="AM243" i="2"/>
  <c r="AW243" i="2"/>
  <c r="BH243" i="2"/>
  <c r="AQ243" i="2"/>
  <c r="BG243" i="2"/>
  <c r="AO243" i="2"/>
  <c r="BE243" i="2"/>
  <c r="AL243" i="2"/>
  <c r="BB243" i="2"/>
  <c r="AZ243" i="2"/>
  <c r="AT243" i="2"/>
  <c r="AY243" i="2"/>
  <c r="AR243" i="2"/>
  <c r="AK243" i="2"/>
  <c r="BI239" i="2"/>
  <c r="BA239" i="2"/>
  <c r="AS239" i="2"/>
  <c r="BF239" i="2"/>
  <c r="AX239" i="2"/>
  <c r="AP239" i="2"/>
  <c r="BD239" i="2"/>
  <c r="AV239" i="2"/>
  <c r="AN239" i="2"/>
  <c r="BC239" i="2"/>
  <c r="AU239" i="2"/>
  <c r="AM239" i="2"/>
  <c r="AW239" i="2"/>
  <c r="AT239" i="2"/>
  <c r="AR239" i="2"/>
  <c r="BH239" i="2"/>
  <c r="AQ239" i="2"/>
  <c r="AL239" i="2"/>
  <c r="BB239" i="2"/>
  <c r="AZ239" i="2"/>
  <c r="AY239" i="2"/>
  <c r="AO239" i="2"/>
  <c r="BG239" i="2"/>
  <c r="BE239" i="2"/>
  <c r="AK239" i="2"/>
  <c r="BE223" i="2"/>
  <c r="AW223" i="2"/>
  <c r="AO223" i="2"/>
  <c r="BH223" i="2"/>
  <c r="AY223" i="2"/>
  <c r="AP223" i="2"/>
  <c r="BG223" i="2"/>
  <c r="AX223" i="2"/>
  <c r="AN223" i="2"/>
  <c r="BF223" i="2"/>
  <c r="AV223" i="2"/>
  <c r="AM223" i="2"/>
  <c r="AZ223" i="2"/>
  <c r="AU223" i="2"/>
  <c r="BD223" i="2"/>
  <c r="AL223" i="2"/>
  <c r="BC223" i="2"/>
  <c r="BB223" i="2"/>
  <c r="BA223" i="2"/>
  <c r="AT223" i="2"/>
  <c r="AS223" i="2"/>
  <c r="AR223" i="2"/>
  <c r="AQ223" i="2"/>
  <c r="BI223" i="2"/>
  <c r="AK223" i="2"/>
  <c r="BF227" i="2"/>
  <c r="AX227" i="2"/>
  <c r="AP227" i="2"/>
  <c r="BD227" i="2"/>
  <c r="AV227" i="2"/>
  <c r="AN227" i="2"/>
  <c r="BC227" i="2"/>
  <c r="AU227" i="2"/>
  <c r="AM227" i="2"/>
  <c r="BI227" i="2"/>
  <c r="AW227" i="2"/>
  <c r="BB227" i="2"/>
  <c r="AO227" i="2"/>
  <c r="BA227" i="2"/>
  <c r="AL227" i="2"/>
  <c r="AZ227" i="2"/>
  <c r="AQ227" i="2"/>
  <c r="BH227" i="2"/>
  <c r="BG227" i="2"/>
  <c r="BE227" i="2"/>
  <c r="AY227" i="2"/>
  <c r="AT227" i="2"/>
  <c r="AS227" i="2"/>
  <c r="AR227" i="2"/>
  <c r="AK227" i="2"/>
  <c r="BF231" i="2"/>
  <c r="AX231" i="2"/>
  <c r="AP231" i="2"/>
  <c r="BD231" i="2"/>
  <c r="AV231" i="2"/>
  <c r="AN231" i="2"/>
  <c r="BC231" i="2"/>
  <c r="AU231" i="2"/>
  <c r="AM231" i="2"/>
  <c r="BB231" i="2"/>
  <c r="AQ231" i="2"/>
  <c r="BI231" i="2"/>
  <c r="AT231" i="2"/>
  <c r="BH231" i="2"/>
  <c r="AS231" i="2"/>
  <c r="BG231" i="2"/>
  <c r="AR231" i="2"/>
  <c r="BE231" i="2"/>
  <c r="BA231" i="2"/>
  <c r="AZ231" i="2"/>
  <c r="AY231" i="2"/>
  <c r="AW231" i="2"/>
  <c r="AO231" i="2"/>
  <c r="AL231" i="2"/>
  <c r="AK231" i="2"/>
  <c r="BI235" i="2"/>
  <c r="BA235" i="2"/>
  <c r="AS235" i="2"/>
  <c r="BF235" i="2"/>
  <c r="AX235" i="2"/>
  <c r="AP235" i="2"/>
  <c r="BD235" i="2"/>
  <c r="AV235" i="2"/>
  <c r="AN235" i="2"/>
  <c r="BC235" i="2"/>
  <c r="AU235" i="2"/>
  <c r="AM235" i="2"/>
  <c r="AW235" i="2"/>
  <c r="AZ235" i="2"/>
  <c r="AY235" i="2"/>
  <c r="AT235" i="2"/>
  <c r="AR235" i="2"/>
  <c r="AQ235" i="2"/>
  <c r="BH235" i="2"/>
  <c r="BG235" i="2"/>
  <c r="BE235" i="2"/>
  <c r="BB235" i="2"/>
  <c r="AO235" i="2"/>
  <c r="AL235" i="2"/>
  <c r="AK235" i="2"/>
  <c r="BF198" i="2"/>
  <c r="AX198" i="2"/>
  <c r="AP198" i="2"/>
  <c r="BA198" i="2"/>
  <c r="AR198" i="2"/>
  <c r="BI198" i="2"/>
  <c r="AZ198" i="2"/>
  <c r="AQ198" i="2"/>
  <c r="BH198" i="2"/>
  <c r="AY198" i="2"/>
  <c r="AO198" i="2"/>
  <c r="BE198" i="2"/>
  <c r="AS198" i="2"/>
  <c r="BD198" i="2"/>
  <c r="AN198" i="2"/>
  <c r="BC198" i="2"/>
  <c r="AM198" i="2"/>
  <c r="BB198" i="2"/>
  <c r="AL198" i="2"/>
  <c r="AW198" i="2"/>
  <c r="AU198" i="2"/>
  <c r="AT198" i="2"/>
  <c r="BG198" i="2"/>
  <c r="AV198" i="2"/>
  <c r="AK198" i="2"/>
  <c r="BF226" i="2"/>
  <c r="AX226" i="2"/>
  <c r="AP226" i="2"/>
  <c r="BD226" i="2"/>
  <c r="AV226" i="2"/>
  <c r="AN226" i="2"/>
  <c r="BC226" i="2"/>
  <c r="AU226" i="2"/>
  <c r="AM226" i="2"/>
  <c r="BH226" i="2"/>
  <c r="AT226" i="2"/>
  <c r="AY226" i="2"/>
  <c r="AW226" i="2"/>
  <c r="BI226" i="2"/>
  <c r="AS226" i="2"/>
  <c r="AO226" i="2"/>
  <c r="BG226" i="2"/>
  <c r="AL226" i="2"/>
  <c r="BA226" i="2"/>
  <c r="AZ226" i="2"/>
  <c r="AR226" i="2"/>
  <c r="AQ226" i="2"/>
  <c r="BB226" i="2"/>
  <c r="BE226" i="2"/>
  <c r="AK226" i="2"/>
  <c r="BI247" i="2"/>
  <c r="BA247" i="2"/>
  <c r="AS247" i="2"/>
  <c r="BF247" i="2"/>
  <c r="AX247" i="2"/>
  <c r="AP247" i="2"/>
  <c r="BD247" i="2"/>
  <c r="AV247" i="2"/>
  <c r="AN247" i="2"/>
  <c r="BC247" i="2"/>
  <c r="AU247" i="2"/>
  <c r="AM247" i="2"/>
  <c r="BE247" i="2"/>
  <c r="AO247" i="2"/>
  <c r="AW247" i="2"/>
  <c r="AT247" i="2"/>
  <c r="AR247" i="2"/>
  <c r="AQ247" i="2"/>
  <c r="BH247" i="2"/>
  <c r="BG247" i="2"/>
  <c r="BB247" i="2"/>
  <c r="AZ247" i="2"/>
  <c r="AY247" i="2"/>
  <c r="AL247" i="2"/>
  <c r="AK247" i="2"/>
  <c r="BE219" i="2"/>
  <c r="AW219" i="2"/>
  <c r="AO219" i="2"/>
  <c r="BC219" i="2"/>
  <c r="AT219" i="2"/>
  <c r="BB219" i="2"/>
  <c r="AS219" i="2"/>
  <c r="BA219" i="2"/>
  <c r="AR219" i="2"/>
  <c r="BG219" i="2"/>
  <c r="AQ219" i="2"/>
  <c r="BF219" i="2"/>
  <c r="AP219" i="2"/>
  <c r="BD219" i="2"/>
  <c r="AL219" i="2"/>
  <c r="AZ219" i="2"/>
  <c r="AY219" i="2"/>
  <c r="AX219" i="2"/>
  <c r="AV219" i="2"/>
  <c r="AN219" i="2"/>
  <c r="AM219" i="2"/>
  <c r="BH219" i="2"/>
  <c r="BI219" i="2"/>
  <c r="AU219" i="2"/>
  <c r="AK219" i="2"/>
  <c r="BF254" i="2" l="1"/>
  <c r="AK254" i="2"/>
  <c r="BC254" i="2"/>
  <c r="AL254" i="2"/>
  <c r="AM254" i="2"/>
  <c r="BE254" i="2"/>
  <c r="BG254" i="2"/>
  <c r="AZ254" i="2"/>
  <c r="AU254" i="2"/>
  <c r="BI254" i="2"/>
  <c r="AP254" i="2"/>
  <c r="AS254" i="2"/>
  <c r="BA254" i="2"/>
  <c r="AN254" i="2"/>
  <c r="AX254" i="2"/>
  <c r="AQ254" i="2"/>
  <c r="AV254" i="2"/>
  <c r="AY254" i="2"/>
  <c r="BB254" i="2"/>
  <c r="BD254" i="2"/>
  <c r="AT254" i="2"/>
  <c r="AR254" i="2"/>
  <c r="AO254" i="2"/>
  <c r="BH254" i="2"/>
  <c r="AW254" i="2"/>
  <c r="BL230" i="2"/>
  <c r="BL231" i="2"/>
  <c r="BL236" i="2"/>
  <c r="BL246" i="2"/>
  <c r="BL227" i="2"/>
  <c r="BL228" i="2"/>
  <c r="BL248" i="2"/>
  <c r="BL192" i="2"/>
  <c r="BL184" i="2"/>
  <c r="BL247" i="2"/>
  <c r="BL232" i="2"/>
  <c r="BL251" i="2"/>
  <c r="BL198" i="2"/>
  <c r="BL223" i="2"/>
  <c r="BL252" i="2"/>
  <c r="BL196" i="2"/>
  <c r="BL210" i="2"/>
  <c r="BL239" i="2"/>
  <c r="BL226" i="2"/>
  <c r="BL200" i="2"/>
  <c r="BL240" i="2"/>
  <c r="BL219" i="2"/>
  <c r="BL235" i="2"/>
  <c r="BL243" i="2"/>
  <c r="BL254" i="2" l="1"/>
  <c r="BI255" i="2"/>
  <c r="C8" i="12" l="1"/>
  <c r="G7" i="12"/>
  <c r="G8" i="12" l="1"/>
  <c r="H7" i="12"/>
  <c r="F9" i="12" l="1"/>
</calcChain>
</file>

<file path=xl/comments1.xml><?xml version="1.0" encoding="utf-8"?>
<comments xmlns="http://schemas.openxmlformats.org/spreadsheetml/2006/main">
  <authors>
    <author>Danna</author>
    <author>Danna Salomé Martínez Ramírez</author>
  </authors>
  <commentList>
    <comment ref="J34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B39" authorId="1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tenia error en la cedula</t>
        </r>
      </text>
    </comment>
    <comment ref="B42" authorId="1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error en la cedula tenia</t>
        </r>
      </text>
    </comment>
    <comment ref="B48" authorId="1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error en la cedula
</t>
        </r>
      </text>
    </comment>
    <comment ref="J100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 y retiro</t>
        </r>
      </text>
    </comment>
    <comment ref="J102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J111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B115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error en la cedula</t>
        </r>
      </text>
    </comment>
    <comment ref="J169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J176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J191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A199" authorId="1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ESTA OPERARIA ESTA EN EL CADE PATIO BONITO</t>
        </r>
      </text>
    </comment>
    <comment ref="J208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</commentList>
</comments>
</file>

<file path=xl/sharedStrings.xml><?xml version="1.0" encoding="utf-8"?>
<sst xmlns="http://schemas.openxmlformats.org/spreadsheetml/2006/main" count="3095" uniqueCount="903">
  <si>
    <t>SEDE</t>
  </si>
  <si>
    <t>Numero Documento</t>
  </si>
  <si>
    <t>Primer Apellido</t>
  </si>
  <si>
    <t>Segundo Apellido</t>
  </si>
  <si>
    <t>Primer Nombre</t>
  </si>
  <si>
    <t>Segundo Nombre</t>
  </si>
  <si>
    <t>Cargo</t>
  </si>
  <si>
    <t>Fecha Inicio</t>
  </si>
  <si>
    <t xml:space="preserve">DIAS PAGOS </t>
  </si>
  <si>
    <t>ACEVEDO</t>
  </si>
  <si>
    <t>BOHORQUEZ</t>
  </si>
  <si>
    <t>SAMUEL</t>
  </si>
  <si>
    <t>DAVID</t>
  </si>
  <si>
    <t>OPERARIO DE MANTENIMIENTO</t>
  </si>
  <si>
    <t>18/03/2024</t>
  </si>
  <si>
    <t>ALARCON</t>
  </si>
  <si>
    <t>MARINO</t>
  </si>
  <si>
    <t>JULIO</t>
  </si>
  <si>
    <t>CESAR</t>
  </si>
  <si>
    <t>RODRIGUEZ</t>
  </si>
  <si>
    <t>NOHORA</t>
  </si>
  <si>
    <t>EDITH</t>
  </si>
  <si>
    <t>URA</t>
  </si>
  <si>
    <t>MINI</t>
  </si>
  <si>
    <t>JOHANA</t>
  </si>
  <si>
    <t>ALFONSO</t>
  </si>
  <si>
    <t>YULIANA</t>
  </si>
  <si>
    <t>YENNIFER</t>
  </si>
  <si>
    <t>ALVAREZ</t>
  </si>
  <si>
    <t>AGUIRRE</t>
  </si>
  <si>
    <t>ERIKA</t>
  </si>
  <si>
    <t>LILIANA</t>
  </si>
  <si>
    <t>YENI</t>
  </si>
  <si>
    <t>MARITZA</t>
  </si>
  <si>
    <t>ANGULO</t>
  </si>
  <si>
    <t>GARCIA</t>
  </si>
  <si>
    <t>MAIRA</t>
  </si>
  <si>
    <t>LICETH</t>
  </si>
  <si>
    <t>ARAQUE</t>
  </si>
  <si>
    <t>SILVA</t>
  </si>
  <si>
    <t>MIRYAM</t>
  </si>
  <si>
    <t>AREVALO</t>
  </si>
  <si>
    <t>CASTELLANOS</t>
  </si>
  <si>
    <t>CRISTIAN</t>
  </si>
  <si>
    <t>ARLEY</t>
  </si>
  <si>
    <t>SUPERVISOR</t>
  </si>
  <si>
    <t>MEDINA</t>
  </si>
  <si>
    <t>MARIA</t>
  </si>
  <si>
    <t>GLADIS</t>
  </si>
  <si>
    <t>ASPRILLA</t>
  </si>
  <si>
    <t>LONDONO</t>
  </si>
  <si>
    <t>ROSAURA</t>
  </si>
  <si>
    <t>AVILA</t>
  </si>
  <si>
    <t>ADRIANA</t>
  </si>
  <si>
    <t>MILENA</t>
  </si>
  <si>
    <t>LOAIZA</t>
  </si>
  <si>
    <t>PERDOMO</t>
  </si>
  <si>
    <t>FERNANDA</t>
  </si>
  <si>
    <t>BARBOSA</t>
  </si>
  <si>
    <t>HERRERA</t>
  </si>
  <si>
    <t>DIANA</t>
  </si>
  <si>
    <t>BECERRA</t>
  </si>
  <si>
    <t>VALENCIA</t>
  </si>
  <si>
    <t>YULEIDY</t>
  </si>
  <si>
    <t>BEDOYA</t>
  </si>
  <si>
    <t>GUZMAN</t>
  </si>
  <si>
    <t>DAISSY</t>
  </si>
  <si>
    <t>BENAVIDES</t>
  </si>
  <si>
    <t>ALEXANDRA</t>
  </si>
  <si>
    <t>BERMUDEZ</t>
  </si>
  <si>
    <t>HIGUITA</t>
  </si>
  <si>
    <t>LUZ</t>
  </si>
  <si>
    <t>MARABEDY</t>
  </si>
  <si>
    <t>MARTINEZ</t>
  </si>
  <si>
    <t>JENNY</t>
  </si>
  <si>
    <t>KIMBERLY</t>
  </si>
  <si>
    <t>BOSCAN</t>
  </si>
  <si>
    <t>GAMARRA</t>
  </si>
  <si>
    <t>ANGEL</t>
  </si>
  <si>
    <t>ARMANDO</t>
  </si>
  <si>
    <t>BRICENO</t>
  </si>
  <si>
    <t>MEZA</t>
  </si>
  <si>
    <t>YIBEIXY</t>
  </si>
  <si>
    <t>BUITRAGO</t>
  </si>
  <si>
    <t>BOBADILLA</t>
  </si>
  <si>
    <t>ANA</t>
  </si>
  <si>
    <t>ODILIA</t>
  </si>
  <si>
    <t>CAICEDO</t>
  </si>
  <si>
    <t>EDGAR</t>
  </si>
  <si>
    <t>JARDINERO</t>
  </si>
  <si>
    <t>CAMARGO</t>
  </si>
  <si>
    <t>ALBA</t>
  </si>
  <si>
    <t>BLANCA</t>
  </si>
  <si>
    <t>ESTRELLA</t>
  </si>
  <si>
    <t>HERNANDEZ</t>
  </si>
  <si>
    <t>LUISA</t>
  </si>
  <si>
    <t>CANARIA</t>
  </si>
  <si>
    <t>MACHUCA</t>
  </si>
  <si>
    <t>MIGUEL</t>
  </si>
  <si>
    <t>ANTONIO</t>
  </si>
  <si>
    <t>CARDENAS</t>
  </si>
  <si>
    <t>FALON</t>
  </si>
  <si>
    <t>NELSY</t>
  </si>
  <si>
    <t>XIOMARA</t>
  </si>
  <si>
    <t>SIERRA</t>
  </si>
  <si>
    <t>ANGELA</t>
  </si>
  <si>
    <t>VIVIANA</t>
  </si>
  <si>
    <t>CARRILLO</t>
  </si>
  <si>
    <t>ESPINOSA</t>
  </si>
  <si>
    <t>LAURA</t>
  </si>
  <si>
    <t>MARCELA</t>
  </si>
  <si>
    <t>SARMIENTO</t>
  </si>
  <si>
    <t>ANGIE</t>
  </si>
  <si>
    <t>LIZETH</t>
  </si>
  <si>
    <t>CASTRO</t>
  </si>
  <si>
    <t>GUTIERREZ</t>
  </si>
  <si>
    <t>RUTH</t>
  </si>
  <si>
    <t>MARINELA</t>
  </si>
  <si>
    <t>CATUCHE</t>
  </si>
  <si>
    <t>PIAMBA</t>
  </si>
  <si>
    <t>MARINA</t>
  </si>
  <si>
    <t>CERQUERA</t>
  </si>
  <si>
    <t>PARRA</t>
  </si>
  <si>
    <t>GINA</t>
  </si>
  <si>
    <t>ALEJANDRA</t>
  </si>
  <si>
    <t>CHAPARRO</t>
  </si>
  <si>
    <t>MORA</t>
  </si>
  <si>
    <t>GLORIA</t>
  </si>
  <si>
    <t>ESPERANZA</t>
  </si>
  <si>
    <t>CHIPATECUA</t>
  </si>
  <si>
    <t>CUBILLOS</t>
  </si>
  <si>
    <t>ARTURO</t>
  </si>
  <si>
    <t>CIFUENTES</t>
  </si>
  <si>
    <t>CITA</t>
  </si>
  <si>
    <t>ORLANDO</t>
  </si>
  <si>
    <t>CORTES</t>
  </si>
  <si>
    <t>MURCIA</t>
  </si>
  <si>
    <t>DIOMAR</t>
  </si>
  <si>
    <t>CUADROS</t>
  </si>
  <si>
    <t>VALDERRAMA</t>
  </si>
  <si>
    <t>FRANCEID</t>
  </si>
  <si>
    <t>DE LA CRUZ</t>
  </si>
  <si>
    <t>RIVERA</t>
  </si>
  <si>
    <t>SOLMARY</t>
  </si>
  <si>
    <t>DIAZ</t>
  </si>
  <si>
    <t>LORENA</t>
  </si>
  <si>
    <t>PATRICIA</t>
  </si>
  <si>
    <t>FLOREZ</t>
  </si>
  <si>
    <t>QUIROGA</t>
  </si>
  <si>
    <t>MILA</t>
  </si>
  <si>
    <t>FUENTES</t>
  </si>
  <si>
    <t>BALDOVINO</t>
  </si>
  <si>
    <t>JORGE</t>
  </si>
  <si>
    <t>LUIS</t>
  </si>
  <si>
    <t>FULA</t>
  </si>
  <si>
    <t>VALBUENA</t>
  </si>
  <si>
    <t>YANETH</t>
  </si>
  <si>
    <t>FUQUENE</t>
  </si>
  <si>
    <t>CANON</t>
  </si>
  <si>
    <t>SANDRA</t>
  </si>
  <si>
    <t>YAMILE</t>
  </si>
  <si>
    <t>FONSECA</t>
  </si>
  <si>
    <t>GARZON</t>
  </si>
  <si>
    <t>GIRALDO</t>
  </si>
  <si>
    <t>JAIRO</t>
  </si>
  <si>
    <t>ALONSO</t>
  </si>
  <si>
    <t>LOPEZ</t>
  </si>
  <si>
    <t>ESTELLA</t>
  </si>
  <si>
    <t>GOMEZ</t>
  </si>
  <si>
    <t>MARTHA</t>
  </si>
  <si>
    <t>RUBIELA</t>
  </si>
  <si>
    <t>ORTIZ</t>
  </si>
  <si>
    <t>GERALDINE</t>
  </si>
  <si>
    <t>MARISOL</t>
  </si>
  <si>
    <t>VIVERO</t>
  </si>
  <si>
    <t>CARLOS</t>
  </si>
  <si>
    <t>MARIO</t>
  </si>
  <si>
    <t>GUAYARA</t>
  </si>
  <si>
    <t>MOSCOSO</t>
  </si>
  <si>
    <t>MARIS</t>
  </si>
  <si>
    <t>MELDA</t>
  </si>
  <si>
    <t>GUERRERO</t>
  </si>
  <si>
    <t>CHISABA</t>
  </si>
  <si>
    <t>ROCIO</t>
  </si>
  <si>
    <t>LUNA</t>
  </si>
  <si>
    <t>MARIBEL</t>
  </si>
  <si>
    <t>HURTADO</t>
  </si>
  <si>
    <t>PRADA</t>
  </si>
  <si>
    <t>SERGIO</t>
  </si>
  <si>
    <t>ALEXANDER</t>
  </si>
  <si>
    <t>IGLESIAS</t>
  </si>
  <si>
    <t>BARRIOS</t>
  </si>
  <si>
    <t>YERIBETH</t>
  </si>
  <si>
    <t>OPERARIO DE ASEO Y CAFETERIA</t>
  </si>
  <si>
    <t>INFANTE</t>
  </si>
  <si>
    <t>DANIEL</t>
  </si>
  <si>
    <t>JARAMILLO</t>
  </si>
  <si>
    <t>TOBON</t>
  </si>
  <si>
    <t>SIRLEY</t>
  </si>
  <si>
    <t>LARA</t>
  </si>
  <si>
    <t>PINZON</t>
  </si>
  <si>
    <t>LEON</t>
  </si>
  <si>
    <t>ESCOBAR</t>
  </si>
  <si>
    <t>LEYDY</t>
  </si>
  <si>
    <t>YOANA</t>
  </si>
  <si>
    <t>VILLEGAS</t>
  </si>
  <si>
    <t>EDILSON</t>
  </si>
  <si>
    <t>ALDANA</t>
  </si>
  <si>
    <t>KAREN</t>
  </si>
  <si>
    <t>YULIE</t>
  </si>
  <si>
    <t>DORIA</t>
  </si>
  <si>
    <t>PEDRO</t>
  </si>
  <si>
    <t>OPERARIO AUXILIAR</t>
  </si>
  <si>
    <t>MERY</t>
  </si>
  <si>
    <t>SANCHEZ</t>
  </si>
  <si>
    <t>DEL PILAR</t>
  </si>
  <si>
    <t>LOZANO</t>
  </si>
  <si>
    <t>MANRIQUE</t>
  </si>
  <si>
    <t>JAIDY</t>
  </si>
  <si>
    <t>OCHOA</t>
  </si>
  <si>
    <t>GLADYS</t>
  </si>
  <si>
    <t>STELLA</t>
  </si>
  <si>
    <t>ORTEGA</t>
  </si>
  <si>
    <t>MADRIGAL</t>
  </si>
  <si>
    <t>ENRIQUE</t>
  </si>
  <si>
    <t>MONTOYA</t>
  </si>
  <si>
    <t>PAOLA</t>
  </si>
  <si>
    <t>ANDREA</t>
  </si>
  <si>
    <t>MORALES</t>
  </si>
  <si>
    <t>CHAVEZ</t>
  </si>
  <si>
    <t>JOSE</t>
  </si>
  <si>
    <t>NAVARRO</t>
  </si>
  <si>
    <t>ARRIETA</t>
  </si>
  <si>
    <t>LICENIA</t>
  </si>
  <si>
    <t>MERCEDES</t>
  </si>
  <si>
    <t>NUNEZ</t>
  </si>
  <si>
    <t>YULI</t>
  </si>
  <si>
    <t>LEIDY</t>
  </si>
  <si>
    <t>OROZCO</t>
  </si>
  <si>
    <t>BELLAMIRA</t>
  </si>
  <si>
    <t>TIVISAY</t>
  </si>
  <si>
    <t>KATERINE</t>
  </si>
  <si>
    <t>PALMED</t>
  </si>
  <si>
    <t>HUERTA</t>
  </si>
  <si>
    <t>PANCHE</t>
  </si>
  <si>
    <t>SERNA</t>
  </si>
  <si>
    <t>PENA</t>
  </si>
  <si>
    <t>CUELLAR</t>
  </si>
  <si>
    <t>ALEXIS</t>
  </si>
  <si>
    <t>PERALTA</t>
  </si>
  <si>
    <t>OSCAR</t>
  </si>
  <si>
    <t>HUMBERTO</t>
  </si>
  <si>
    <t>PESTANA</t>
  </si>
  <si>
    <t>MARELIS</t>
  </si>
  <si>
    <t>PORTELA</t>
  </si>
  <si>
    <t>CANIZALES</t>
  </si>
  <si>
    <t>PUENTES</t>
  </si>
  <si>
    <t>ROSA</t>
  </si>
  <si>
    <t>CORREDOR</t>
  </si>
  <si>
    <t>DORA</t>
  </si>
  <si>
    <t>PULIDO</t>
  </si>
  <si>
    <t>GONZALEZ</t>
  </si>
  <si>
    <t>BERTULIO</t>
  </si>
  <si>
    <t>QUELAL</t>
  </si>
  <si>
    <t>RUIZ</t>
  </si>
  <si>
    <t>DIEGO</t>
  </si>
  <si>
    <t>MARIN</t>
  </si>
  <si>
    <t>QUINTERO</t>
  </si>
  <si>
    <t>YENNY</t>
  </si>
  <si>
    <t>KATHERINE</t>
  </si>
  <si>
    <t>RAMIREZ</t>
  </si>
  <si>
    <t>EPEIYU</t>
  </si>
  <si>
    <t>YENIS</t>
  </si>
  <si>
    <t>DEL CARMEN</t>
  </si>
  <si>
    <t>MENDEZ</t>
  </si>
  <si>
    <t>OLGA</t>
  </si>
  <si>
    <t>LUCIA</t>
  </si>
  <si>
    <t>TORRES</t>
  </si>
  <si>
    <t>RAMOS</t>
  </si>
  <si>
    <t>DORIS</t>
  </si>
  <si>
    <t>JANNETH</t>
  </si>
  <si>
    <t>REVOLLO</t>
  </si>
  <si>
    <t>MERCADO</t>
  </si>
  <si>
    <t>CINDY</t>
  </si>
  <si>
    <t>SUGEY</t>
  </si>
  <si>
    <t>REY</t>
  </si>
  <si>
    <t>PARDO</t>
  </si>
  <si>
    <t>YUDI</t>
  </si>
  <si>
    <t>JASBLEIDI</t>
  </si>
  <si>
    <t>JHON</t>
  </si>
  <si>
    <t>EDISON</t>
  </si>
  <si>
    <t>BERNAL</t>
  </si>
  <si>
    <t>FLOR</t>
  </si>
  <si>
    <t>FORERO</t>
  </si>
  <si>
    <t>AURORA</t>
  </si>
  <si>
    <t>ROJAS</t>
  </si>
  <si>
    <t>OBANDO</t>
  </si>
  <si>
    <t>ALFREDO</t>
  </si>
  <si>
    <t>GREYDI</t>
  </si>
  <si>
    <t>NIVARDO</t>
  </si>
  <si>
    <t>ROMERO</t>
  </si>
  <si>
    <t>CARO</t>
  </si>
  <si>
    <t>JOHATAN</t>
  </si>
  <si>
    <t>SONIA</t>
  </si>
  <si>
    <t>EMILCE</t>
  </si>
  <si>
    <t>RUBIO</t>
  </si>
  <si>
    <t>WILLIAM</t>
  </si>
  <si>
    <t>ALEJANDRO</t>
  </si>
  <si>
    <t>RUNZA</t>
  </si>
  <si>
    <t>SEGURA</t>
  </si>
  <si>
    <t>RUSSI</t>
  </si>
  <si>
    <t>MORENO</t>
  </si>
  <si>
    <t>MARGARETH</t>
  </si>
  <si>
    <t>SACRISTAN</t>
  </si>
  <si>
    <t>ELVIRA</t>
  </si>
  <si>
    <t>SOTO</t>
  </si>
  <si>
    <t>SUAREZ</t>
  </si>
  <si>
    <t>CUCAITA</t>
  </si>
  <si>
    <t>BENJAMIN</t>
  </si>
  <si>
    <t>MADYURI</t>
  </si>
  <si>
    <t>SUSPEDES</t>
  </si>
  <si>
    <t>DEICY</t>
  </si>
  <si>
    <t>TAPIERO</t>
  </si>
  <si>
    <t>YULY</t>
  </si>
  <si>
    <t>TIBAQUIRA</t>
  </si>
  <si>
    <t>ISABEL</t>
  </si>
  <si>
    <t>TOCA</t>
  </si>
  <si>
    <t>RINCON</t>
  </si>
  <si>
    <t>CAROLINA</t>
  </si>
  <si>
    <t>MANUEL</t>
  </si>
  <si>
    <t>HERNAN</t>
  </si>
  <si>
    <t>TRIVINO</t>
  </si>
  <si>
    <t>LURY</t>
  </si>
  <si>
    <t>HEYDE</t>
  </si>
  <si>
    <t>TURMEQUE</t>
  </si>
  <si>
    <t>HEIDY</t>
  </si>
  <si>
    <t>ULLOA</t>
  </si>
  <si>
    <t>ACOSTA</t>
  </si>
  <si>
    <t>CABRERA</t>
  </si>
  <si>
    <t>NATALY</t>
  </si>
  <si>
    <t>VARGAS</t>
  </si>
  <si>
    <t>NINO</t>
  </si>
  <si>
    <t>VELASCO</t>
  </si>
  <si>
    <t>LADY</t>
  </si>
  <si>
    <t>KARINA</t>
  </si>
  <si>
    <t>VELAZQUEZ</t>
  </si>
  <si>
    <t>YULIS</t>
  </si>
  <si>
    <t>YUNITH</t>
  </si>
  <si>
    <t>VILLARREAL</t>
  </si>
  <si>
    <t>ROYER</t>
  </si>
  <si>
    <t>DAIRON</t>
  </si>
  <si>
    <t>ABEL</t>
  </si>
  <si>
    <t>VILORIA</t>
  </si>
  <si>
    <t>YAQUELINE</t>
  </si>
  <si>
    <t>ZAPATA</t>
  </si>
  <si>
    <t>CAMACHO</t>
  </si>
  <si>
    <t>NUBIA</t>
  </si>
  <si>
    <t>AMPARO</t>
  </si>
  <si>
    <t>CONTRERAS</t>
  </si>
  <si>
    <t>ELENA</t>
  </si>
  <si>
    <t>20/03/2024</t>
  </si>
  <si>
    <t>MALDONADO</t>
  </si>
  <si>
    <t>JESSICA</t>
  </si>
  <si>
    <t>TREMONT</t>
  </si>
  <si>
    <t>GALICIA</t>
  </si>
  <si>
    <t>YERUBBYANNIS</t>
  </si>
  <si>
    <t>CHAMORRO</t>
  </si>
  <si>
    <t>OSPINO</t>
  </si>
  <si>
    <t>EMILI</t>
  </si>
  <si>
    <t>BETANCOURTH</t>
  </si>
  <si>
    <t>BOCANEGRA</t>
  </si>
  <si>
    <t>YESIKA</t>
  </si>
  <si>
    <t>CAMPOS</t>
  </si>
  <si>
    <t>CARDOSO</t>
  </si>
  <si>
    <t>JULIANA</t>
  </si>
  <si>
    <t>OCAMPO</t>
  </si>
  <si>
    <t>PALACIOS</t>
  </si>
  <si>
    <t>MAYERLY</t>
  </si>
  <si>
    <t>JOHANNA</t>
  </si>
  <si>
    <t>VALLECILLA</t>
  </si>
  <si>
    <t>ANYI</t>
  </si>
  <si>
    <t>BARRETO</t>
  </si>
  <si>
    <t>PEREZ</t>
  </si>
  <si>
    <t>GUIONEDYS</t>
  </si>
  <si>
    <t>SANDOVAL</t>
  </si>
  <si>
    <t>PRENS</t>
  </si>
  <si>
    <t>YONATAN</t>
  </si>
  <si>
    <t>JAVIER</t>
  </si>
  <si>
    <t>CICHACA</t>
  </si>
  <si>
    <t>JOSEFINA</t>
  </si>
  <si>
    <t>LADINO</t>
  </si>
  <si>
    <t>ARDILA</t>
  </si>
  <si>
    <t>DAMARIS</t>
  </si>
  <si>
    <t>HIDALGO</t>
  </si>
  <si>
    <t>PANESSO</t>
  </si>
  <si>
    <t>YURANIS</t>
  </si>
  <si>
    <t>BAENA</t>
  </si>
  <si>
    <t>FONTALBO</t>
  </si>
  <si>
    <t>YORBIS</t>
  </si>
  <si>
    <t>MUNOZ</t>
  </si>
  <si>
    <t>JEIMMY</t>
  </si>
  <si>
    <t>BOTIA</t>
  </si>
  <si>
    <t>CONSUELO</t>
  </si>
  <si>
    <t>MARROQUIN</t>
  </si>
  <si>
    <t>GALEANO</t>
  </si>
  <si>
    <t>ELIZABETH</t>
  </si>
  <si>
    <t>23/03/2024</t>
  </si>
  <si>
    <t>PEREIRA</t>
  </si>
  <si>
    <t>ANYUL</t>
  </si>
  <si>
    <t>STEFANNY</t>
  </si>
  <si>
    <t>OQUENDO</t>
  </si>
  <si>
    <t>VALENTINA</t>
  </si>
  <si>
    <t>ARIAS</t>
  </si>
  <si>
    <t>JIMENEZ</t>
  </si>
  <si>
    <t>YEIMI</t>
  </si>
  <si>
    <t>ANDERSON</t>
  </si>
  <si>
    <t>LEMUS</t>
  </si>
  <si>
    <t>ROSORIS</t>
  </si>
  <si>
    <t>MARILIS</t>
  </si>
  <si>
    <t>YESENIA</t>
  </si>
  <si>
    <t>YERSON</t>
  </si>
  <si>
    <t>ESTIVEN</t>
  </si>
  <si>
    <t>ROSALBA</t>
  </si>
  <si>
    <t xml:space="preserve">SUPERNUMERARIA </t>
  </si>
  <si>
    <t>03/04/2024</t>
  </si>
  <si>
    <t>ORJUELA</t>
  </si>
  <si>
    <t>DELGADILLO</t>
  </si>
  <si>
    <t>YIZETH</t>
  </si>
  <si>
    <t>ZAMORA</t>
  </si>
  <si>
    <t>AMALIA</t>
  </si>
  <si>
    <t>IVONNE</t>
  </si>
  <si>
    <t>HIGUERA</t>
  </si>
  <si>
    <t>RUDY</t>
  </si>
  <si>
    <t>13/04/2024</t>
  </si>
  <si>
    <t>TRONCOSO</t>
  </si>
  <si>
    <t>BRAYAN</t>
  </si>
  <si>
    <t>RICARDO</t>
  </si>
  <si>
    <t>ELLES</t>
  </si>
  <si>
    <t>JESUS</t>
  </si>
  <si>
    <t>EDUARDO</t>
  </si>
  <si>
    <t>LAGOS</t>
  </si>
  <si>
    <t>MONTIEL</t>
  </si>
  <si>
    <t>JUAN</t>
  </si>
  <si>
    <t>16/04/2024</t>
  </si>
  <si>
    <t>TRIANA</t>
  </si>
  <si>
    <t>HERNANDO</t>
  </si>
  <si>
    <t>MIRELLA</t>
  </si>
  <si>
    <t>FECHA DE RETIRO</t>
  </si>
  <si>
    <t>Nuevo precio cláusula 8</t>
  </si>
  <si>
    <t>AIU 10%</t>
  </si>
  <si>
    <t>IVA 19%</t>
  </si>
  <si>
    <t>No.</t>
  </si>
  <si>
    <t>Bien</t>
  </si>
  <si>
    <t>VALOR UNITARIO CON IVA Y AIU</t>
  </si>
  <si>
    <t>RUBRO</t>
  </si>
  <si>
    <t>NOMBRE RUBRO</t>
  </si>
  <si>
    <t>O2120201003053532103</t>
  </si>
  <si>
    <t>Jabones líquidos para lavar</t>
  </si>
  <si>
    <t>Jabón para loza 1 (Compra)</t>
  </si>
  <si>
    <t>O2120201003053532101</t>
  </si>
  <si>
    <t>Jabones en pasta para lavar</t>
  </si>
  <si>
    <t>Jabón en barra (Compra)</t>
  </si>
  <si>
    <t>O2120201003053532104</t>
  </si>
  <si>
    <t>Jabones industriales</t>
  </si>
  <si>
    <t>Jabón abrasivo (Compra)</t>
  </si>
  <si>
    <t>O2120201003053532105</t>
  </si>
  <si>
    <t>Jabones de tocador</t>
  </si>
  <si>
    <t>Jabón de dispensador para manos 2 (Compra)</t>
  </si>
  <si>
    <t>O2120201003043466401</t>
  </si>
  <si>
    <t>Desinfectantes</t>
  </si>
  <si>
    <t>Limpiador multiusos 1 (Compra)</t>
  </si>
  <si>
    <t>O2120201003033335004</t>
  </si>
  <si>
    <t>Varsol-disolvente núm. 4</t>
  </si>
  <si>
    <t>Líquido desengrasante (Compra)</t>
  </si>
  <si>
    <t>O2120201003053532201</t>
  </si>
  <si>
    <t>Detergentes en polvo</t>
  </si>
  <si>
    <t>Detergente multiusos en polvo (Compra)</t>
  </si>
  <si>
    <t>Desinfectante de alto nivel de desinfección para uso hospitalario (Compra)</t>
  </si>
  <si>
    <t>Pastilla desinfectante para sanitario (Compra)</t>
  </si>
  <si>
    <t>O2120201003053532204</t>
  </si>
  <si>
    <t>Preparaciones para limpiar vidrios</t>
  </si>
  <si>
    <t>Líquido para limpiar vidrios 1 (Compra)</t>
  </si>
  <si>
    <t>O2120201003043424014</t>
  </si>
  <si>
    <t>Hipoclorito de sodio</t>
  </si>
  <si>
    <t>Blanqueador o hipoclorito 1 (Compra)</t>
  </si>
  <si>
    <t>O2120201003053533202</t>
  </si>
  <si>
    <t>Ceras para pisos</t>
  </si>
  <si>
    <t>Cera polimérica (Compra)</t>
  </si>
  <si>
    <t>O2120201003053549945</t>
  </si>
  <si>
    <t>Productos químicos especiales para tratamiento de pisos</t>
  </si>
  <si>
    <t>Sellante para pisos (Compra)</t>
  </si>
  <si>
    <t>Mantenedor de pisos (Compra)</t>
  </si>
  <si>
    <t>Removedor de cera (Compra)</t>
  </si>
  <si>
    <t>Jabón neutro para pisos 1 (Compra)</t>
  </si>
  <si>
    <t>Varsol ecológico 2 (Compra)</t>
  </si>
  <si>
    <t>O2120201003053533102</t>
  </si>
  <si>
    <t>Purificadores líquidos de ambiente</t>
  </si>
  <si>
    <t>Ambientador 1 (Compra)</t>
  </si>
  <si>
    <t>Ambientador 2 (Compra)</t>
  </si>
  <si>
    <t>O2120201003033335001</t>
  </si>
  <si>
    <t>Solventes para insecticida</t>
  </si>
  <si>
    <t>Insecticida 1 (Compra)</t>
  </si>
  <si>
    <t>Insecticida 2 (Compra)</t>
  </si>
  <si>
    <t>O2120201002072792104</t>
  </si>
  <si>
    <t>Fieltros de algodón</t>
  </si>
  <si>
    <t>Limpiones 1 (Compra)</t>
  </si>
  <si>
    <t>Limpiones 2 (Compra)</t>
  </si>
  <si>
    <t>Limpiones 3 (Compra)</t>
  </si>
  <si>
    <t>Limpiones 4 (Compra)</t>
  </si>
  <si>
    <t>Limpiones 5 (Compra)</t>
  </si>
  <si>
    <t>Bayetilla 1 (Compra)</t>
  </si>
  <si>
    <t>Bayetilla 2 (Compra)</t>
  </si>
  <si>
    <t>O2120201002072719009</t>
  </si>
  <si>
    <t> Paños absorbentes desechables para uso doméstico</t>
  </si>
  <si>
    <t>Paño absorbente multiusos 1 (Compra)</t>
  </si>
  <si>
    <t>Paño absorbente multiusos 2 (Compra)</t>
  </si>
  <si>
    <t>O2120201004024291231</t>
  </si>
  <si>
    <t>Esponjas y esponjillas metálicas</t>
  </si>
  <si>
    <t>Esponjilla 1 (Compra)</t>
  </si>
  <si>
    <t>Esponjilla 2 (Compra)</t>
  </si>
  <si>
    <t>Esponjilla 3 (Compra)</t>
  </si>
  <si>
    <t>Esponjilla 4 (Compra)</t>
  </si>
  <si>
    <t>Esponjilla 5 (Compra)</t>
  </si>
  <si>
    <t>O2120201003083899302</t>
  </si>
  <si>
    <t>Escobas</t>
  </si>
  <si>
    <t>Escoba 1 (Compra)</t>
  </si>
  <si>
    <t>Escoba 2 (Compra)</t>
  </si>
  <si>
    <t>Escoba 3 (Compra)</t>
  </si>
  <si>
    <t>Escoba 4 (Compra)</t>
  </si>
  <si>
    <t>O2120201004024299201</t>
  </si>
  <si>
    <t>Mangos metálicos</t>
  </si>
  <si>
    <t>Mango metálico escoba 1 (Compra)</t>
  </si>
  <si>
    <t>O2120201003083899303</t>
  </si>
  <si>
    <t>Cepillos para lavar o fregar</t>
  </si>
  <si>
    <t>Cepillos 2 (Compra)</t>
  </si>
  <si>
    <t>Cepillos 3 (Compra)</t>
  </si>
  <si>
    <t>O2120201002072732007</t>
  </si>
  <si>
    <t> Mechas para trapero</t>
  </si>
  <si>
    <t>Trapero 1 (Compra)</t>
  </si>
  <si>
    <t>Trapero 2 (Compra)</t>
  </si>
  <si>
    <t>Trapero 3 (Compra)</t>
  </si>
  <si>
    <t>Mango metálico trapero (Compra)</t>
  </si>
  <si>
    <t>Cepillo para sanitario (churrusco) (Compra)</t>
  </si>
  <si>
    <t>Pads 1 (Compra)</t>
  </si>
  <si>
    <t>Pads 2 (Compra)</t>
  </si>
  <si>
    <t>Pads 3 (Compra)</t>
  </si>
  <si>
    <t>Pads 4 (Compra)</t>
  </si>
  <si>
    <t>Boneth 2 (Compra)</t>
  </si>
  <si>
    <t>O2120201003063641001</t>
  </si>
  <si>
    <t>Bolsas de material plástico sin impresión</t>
  </si>
  <si>
    <t>Bolsas plásticas 1 (Compra)</t>
  </si>
  <si>
    <t>Bolsas plásticas 2 (Compra)</t>
  </si>
  <si>
    <t>Bolsas plásticas 8 (Compra)</t>
  </si>
  <si>
    <t>Bolsas plásticas 15 (Compra)</t>
  </si>
  <si>
    <t>Bolsas plásticas 17 (Compra)</t>
  </si>
  <si>
    <t>Bolsas plásticas 22 (Compra)</t>
  </si>
  <si>
    <t>Bolsas plásticas 24 (Compra)</t>
  </si>
  <si>
    <t>O2120201002082823803</t>
  </si>
  <si>
    <t>Guantes de fibras artificiales y sintéticas</t>
  </si>
  <si>
    <t>Guantes 7 (Compra)</t>
  </si>
  <si>
    <t>Guantes 9 (Compra)</t>
  </si>
  <si>
    <t>O2120201003023213101</t>
  </si>
  <si>
    <t>Papel del tipo utilizado para papel higiénico</t>
  </si>
  <si>
    <t>Papel higiénico 1 (Compra)</t>
  </si>
  <si>
    <t>Papel higiénico 3 (Compra)</t>
  </si>
  <si>
    <t>O2120201003023219304</t>
  </si>
  <si>
    <t>Toallas de papel</t>
  </si>
  <si>
    <t>Toallas para manos 6 (Compra)</t>
  </si>
  <si>
    <t>Toallas para manos 7 (Compra)</t>
  </si>
  <si>
    <t>O2120201003023219303</t>
  </si>
  <si>
    <t>Pañuelos de papel</t>
  </si>
  <si>
    <t>Pañuelos (Compra)</t>
  </si>
  <si>
    <t>O2120201003023219907</t>
  </si>
  <si>
    <t>Vasos de papel o cartón</t>
  </si>
  <si>
    <t>Vasos biodegradables 2 (Compra)</t>
  </si>
  <si>
    <t>Vasos biodegradables 3 (Compra)</t>
  </si>
  <si>
    <t>Vasos biodegradables 4 (Compra)</t>
  </si>
  <si>
    <t>O2120201003013191409</t>
  </si>
  <si>
    <t>Aplicadores, bajalenguas y otros para usos higiénicos, de madera</t>
  </si>
  <si>
    <t>Mezclador 1 (Compra)</t>
  </si>
  <si>
    <t>O2120201003023213102</t>
  </si>
  <si>
    <t>Papel para servilletas, toallas y similares</t>
  </si>
  <si>
    <t>Servilleta papel (Compra)</t>
  </si>
  <si>
    <t>O2120201002072719007</t>
  </si>
  <si>
    <t>Filtros de material textil, para usos técnicos e industriales</t>
  </si>
  <si>
    <t>Filtro para greca 1 (Compra)</t>
  </si>
  <si>
    <t>Filtro para greca 2 (Compra)</t>
  </si>
  <si>
    <t>O2120201003073719199</t>
  </si>
  <si>
    <t>Envases n.c.p. de vidrio</t>
  </si>
  <si>
    <t>Termo para café 1 (Compra)</t>
  </si>
  <si>
    <t>O2120201002032381302</t>
  </si>
  <si>
    <t> Café molido</t>
  </si>
  <si>
    <t>Café 1 (Compra)</t>
  </si>
  <si>
    <t>O2120201002032382103</t>
  </si>
  <si>
    <t> Café instantáneo aglomerado o atomizado</t>
  </si>
  <si>
    <t>Crema para café (Compra)</t>
  </si>
  <si>
    <t>O2120201002032352001</t>
  </si>
  <si>
    <t>Azúcar refinada</t>
  </si>
  <si>
    <t>Azúcar 1 (Compra)</t>
  </si>
  <si>
    <t>Azúcar 3 (Compra)</t>
  </si>
  <si>
    <t>O2120201002032399921</t>
  </si>
  <si>
    <t>Productos aromáticos diversos</t>
  </si>
  <si>
    <t>Aromática (Compra)</t>
  </si>
  <si>
    <t>O2120201002032391101</t>
  </si>
  <si>
    <t>Té elaborado</t>
  </si>
  <si>
    <t>Té (Compra)</t>
  </si>
  <si>
    <t>Infusión frutal (Compra)</t>
  </si>
  <si>
    <t>O2120201002042441001</t>
  </si>
  <si>
    <t>Agua purificada (envasada)</t>
  </si>
  <si>
    <t>Agua potable 4 (Compra)</t>
  </si>
  <si>
    <t>Brillador 1 (Compra)</t>
  </si>
  <si>
    <t>Brillador 2 (Compra)</t>
  </si>
  <si>
    <t>Repuestos brillador 1 (Compra)</t>
  </si>
  <si>
    <t>Repuestos brillador 2 (Compra)</t>
  </si>
  <si>
    <t>Destapador para sanitario (chupa) (Compra)</t>
  </si>
  <si>
    <t>O2120201003063694016</t>
  </si>
  <si>
    <t>Recogedores plásticos de basura</t>
  </si>
  <si>
    <t>Recogedor de basura 1 (Compra)</t>
  </si>
  <si>
    <t>O21202020070373122</t>
  </si>
  <si>
    <t>Servicios de arrendamiento o de alquiler de maquinaria y equipo de construcción sin operario</t>
  </si>
  <si>
    <t>Atomizadores (Compra)</t>
  </si>
  <si>
    <t>O2120201003073719305</t>
  </si>
  <si>
    <t>Vasos y jarros de vidrio</t>
  </si>
  <si>
    <t>Vasos  1 (Compra)</t>
  </si>
  <si>
    <t>O2120201003073722101</t>
  </si>
  <si>
    <t>Vajillas de loza-pedernal</t>
  </si>
  <si>
    <t>Terno para café (Compra)</t>
  </si>
  <si>
    <t>Haraganes 2  (Compra)</t>
  </si>
  <si>
    <t>Haraganes 4  (Compra)</t>
  </si>
  <si>
    <t>O2120201003063694012</t>
  </si>
  <si>
    <t>Recipientes de material plástico-canecas para la basura</t>
  </si>
  <si>
    <t>Balde (Compra)</t>
  </si>
  <si>
    <t>Bandeja 1 (Arrendamiento)</t>
  </si>
  <si>
    <t>Bandeja 2 (Arrendamiento)</t>
  </si>
  <si>
    <t>Olleta (Arrendamiento)</t>
  </si>
  <si>
    <t>Olla 2 (Arrendamiento)</t>
  </si>
  <si>
    <t>Soporte para Botellón de agua (Compra)</t>
  </si>
  <si>
    <t>O21202020070373230</t>
  </si>
  <si>
    <t>Servicios de arrendamiento sin opción de compra de muebles y otros aparatos domésticos</t>
  </si>
  <si>
    <t>Carro exprimidor de trapero 2 (Arrendamiento)</t>
  </si>
  <si>
    <t>Carro de bebidas (Arrendamiento)</t>
  </si>
  <si>
    <t>Escalera 2 (Arrendamiento)</t>
  </si>
  <si>
    <t>Escalera de tipo industrial (Arrendamiento)</t>
  </si>
  <si>
    <t>Mangueras 2 (Arrendamiento)</t>
  </si>
  <si>
    <t>Mangueras 3 (Arrendamiento)</t>
  </si>
  <si>
    <t>Punto Ecológico 4 (Compra)</t>
  </si>
  <si>
    <t>Punto Ecológico 5 (Compra)</t>
  </si>
  <si>
    <t>Punto Ecológico 6 (Compra)</t>
  </si>
  <si>
    <t>Señales peatonales de prevención y atención 3 (Compra)</t>
  </si>
  <si>
    <t>Dispensador para papel higiénico 2 (Compra)</t>
  </si>
  <si>
    <t>Dispensador de toallas de manos 3 (Compra)</t>
  </si>
  <si>
    <t>Dispensador de jabón líquido 3 (Compra)</t>
  </si>
  <si>
    <t>Dispensador goteo por gravedad y recarga (Compra)</t>
  </si>
  <si>
    <t>Greca para tintos 2 (Arrendamiento)</t>
  </si>
  <si>
    <t>Greca para tintos 3 (Arrendamiento)</t>
  </si>
  <si>
    <t>Horno microondas de tipo industrial (Arrendamiento)</t>
  </si>
  <si>
    <t>Estufa 1 (Arrendamiento)</t>
  </si>
  <si>
    <t>Aspiradora 2 (Arrendamiento)</t>
  </si>
  <si>
    <t>Lavabrilladora de pisos 1 (Arrendamiento)</t>
  </si>
  <si>
    <t>Lavabrilladora de pisos 2 (Arrendamiento)</t>
  </si>
  <si>
    <t>Brilladora de alta revolución (Arrendamiento)</t>
  </si>
  <si>
    <t>Lavadora de alfombras y tapetes 1 (Arrendamiento)</t>
  </si>
  <si>
    <t>Hidrolavadora Industrial (Arrendamiento)</t>
  </si>
  <si>
    <t>Sopladora de hojas (Arrendamiento)</t>
  </si>
  <si>
    <t>Sonda para inodoro (Arrendamiento)</t>
  </si>
  <si>
    <t>Guadañas (Arrendamiento)</t>
  </si>
  <si>
    <t>SEDE 1 - MANZANA LIEVANO - ALCALDÍA MAYOR</t>
  </si>
  <si>
    <t xml:space="preserve">SEDE 2- DIRECCIÓN DISTRITAL DE ARCHIVO DE  BOGOTA </t>
  </si>
  <si>
    <t>SEDE 3 - IMPRENTA DISTRITAL</t>
  </si>
  <si>
    <t xml:space="preserve">SEDE 4 - SEDE ALTERNA RESTREPO </t>
  </si>
  <si>
    <t xml:space="preserve">SEDE 5 - SUPERCADE CAD CARRERA </t>
  </si>
  <si>
    <t xml:space="preserve">SEDE 6 - SUPERCADE AMERICAS </t>
  </si>
  <si>
    <t xml:space="preserve">SEDE 7 - SUPERCADE BOSA </t>
  </si>
  <si>
    <t xml:space="preserve">SEDE 8 - SUPERCADE CALLE 13 </t>
  </si>
  <si>
    <t xml:space="preserve">SEDE 9 - SUPERCADE 20 DE JULIO </t>
  </si>
  <si>
    <t xml:space="preserve">SEDE 10 - SUPERCADE MANITAS </t>
  </si>
  <si>
    <t xml:space="preserve">SEDE 11 - SUPERCADE SUBA </t>
  </si>
  <si>
    <t>SEDE 12 - SUPERCADE SOCIAL</t>
  </si>
  <si>
    <t xml:space="preserve">SEDE 13 - CADE SERVITA </t>
  </si>
  <si>
    <t xml:space="preserve">SEDE 14 - CADE LA VICTORIA </t>
  </si>
  <si>
    <t xml:space="preserve">SEDE 15 - CADE LA GAITANA </t>
  </si>
  <si>
    <t xml:space="preserve">SEDE 16 - SUPERCADE ENGATIVA </t>
  </si>
  <si>
    <t xml:space="preserve">SEDE 17 - CADE LOS LUCEROS </t>
  </si>
  <si>
    <t xml:space="preserve">SEDE 18 - CENTRO DE MEMORIA, PAZ Y RECONCILIACIÓN </t>
  </si>
  <si>
    <t xml:space="preserve">SEDE 19 - CENTRO DE ENCUENTRO BOSA </t>
  </si>
  <si>
    <t xml:space="preserve">SEDE 20 - CENTRO DE ENCUENTRO CHAPINERO </t>
  </si>
  <si>
    <t xml:space="preserve">SEDE 21 - CENTRO DE ENCUENTRO CIUDAD BOLIVAR </t>
  </si>
  <si>
    <t xml:space="preserve">SEDE 22 - CENTRO DE ENCUENTRO KENNEDY PATIO BONITO </t>
  </si>
  <si>
    <t xml:space="preserve">SEDE 23 - CENTRO DE ENCUENTRO RAFAEL URIBE </t>
  </si>
  <si>
    <t xml:space="preserve">SEDE 24 - CENTRO DE ENCUENTRO SUBA </t>
  </si>
  <si>
    <t>SEDE 25 - SEDE ALTERNA TEQUENDAMA</t>
  </si>
  <si>
    <t>verificar</t>
  </si>
  <si>
    <t>TOTAL MES</t>
  </si>
  <si>
    <t>VALOR TOTAL CON IVA Y AIU</t>
  </si>
  <si>
    <t>TOTAL CANTIDADES</t>
  </si>
  <si>
    <t>STIVEN</t>
  </si>
  <si>
    <t>Item</t>
  </si>
  <si>
    <t>Servicio</t>
  </si>
  <si>
    <t>CANTIDAD</t>
  </si>
  <si>
    <t>Operario de aseo y cafetería</t>
  </si>
  <si>
    <t>Operario de mantenimiento</t>
  </si>
  <si>
    <t>Operario auxiliar</t>
  </si>
  <si>
    <t>Jardinero</t>
  </si>
  <si>
    <t>Coordinador de tiempo completo</t>
  </si>
  <si>
    <t>TOTAL</t>
  </si>
  <si>
    <t>TOTAL POR SEDE</t>
  </si>
  <si>
    <t>Precio Unitario con Descuento</t>
  </si>
  <si>
    <t>Máximo a pagar Mensual</t>
  </si>
  <si>
    <t>OBSERVACIONES</t>
  </si>
  <si>
    <t>TOTAL MES A PAGAR INCLUIDO IVA y AIU</t>
  </si>
  <si>
    <t>VALOR TOTAL SIN IVA Y AIU</t>
  </si>
  <si>
    <t>NOVOA</t>
  </si>
  <si>
    <t>CRISTINA</t>
  </si>
  <si>
    <t>TOTAL POR CARGO</t>
  </si>
  <si>
    <t>TOTAL CON IVA Y AIU</t>
  </si>
  <si>
    <t>TOTAL SIN IVA Y AIU</t>
  </si>
  <si>
    <t>Etiquetas de fila</t>
  </si>
  <si>
    <t>Total general</t>
  </si>
  <si>
    <t>Suma de SEDE 1 - MANZANA LIEVANO - ALCALDÍA MAYOR</t>
  </si>
  <si>
    <t xml:space="preserve">Suma de SEDE 2- DIRECCIÓN DISTRITAL DE ARCHIVO DE  BOGOTA </t>
  </si>
  <si>
    <t>Suma de SEDE 3 - IMPRENTA DISTRITAL</t>
  </si>
  <si>
    <t xml:space="preserve">Suma de SEDE 4 - SEDE ALTERNA RESTREPO </t>
  </si>
  <si>
    <t xml:space="preserve">Suma de SEDE 5 - SUPERCADE CAD CARRERA </t>
  </si>
  <si>
    <t xml:space="preserve">Suma de SEDE 6 - SUPERCADE AMERICAS </t>
  </si>
  <si>
    <t xml:space="preserve">Suma de SEDE 7 - SUPERCADE BOSA </t>
  </si>
  <si>
    <t xml:space="preserve">Suma de SEDE 8 - SUPERCADE CALLE 13 </t>
  </si>
  <si>
    <t xml:space="preserve">Suma de SEDE 9 - SUPERCADE 20 DE JULIO </t>
  </si>
  <si>
    <t xml:space="preserve">Suma de SEDE 10 - SUPERCADE MANITAS </t>
  </si>
  <si>
    <t xml:space="preserve">Suma de SEDE 11 - SUPERCADE SUBA </t>
  </si>
  <si>
    <t>Suma de SEDE 12 - SUPERCADE SOCIAL</t>
  </si>
  <si>
    <t xml:space="preserve">Suma de SEDE 13 - CADE SERVITA </t>
  </si>
  <si>
    <t xml:space="preserve">Suma de SEDE 14 - CADE LA VICTORIA </t>
  </si>
  <si>
    <t xml:space="preserve">Suma de SEDE 15 - CADE LA GAITANA </t>
  </si>
  <si>
    <t xml:space="preserve">Suma de SEDE 16 - SUPERCADE ENGATIVA </t>
  </si>
  <si>
    <t xml:space="preserve">Suma de SEDE 17 - CADE LOS LUCEROS </t>
  </si>
  <si>
    <t xml:space="preserve">Suma de SEDE 18 - CENTRO DE MEMORIA, PAZ Y RECONCILIACIÓN </t>
  </si>
  <si>
    <t xml:space="preserve">Suma de SEDE 19 - CENTRO DE ENCUENTRO BOSA </t>
  </si>
  <si>
    <t xml:space="preserve">Suma de SEDE 20 - CENTRO DE ENCUENTRO CHAPINERO </t>
  </si>
  <si>
    <t xml:space="preserve">Suma de SEDE 21 - CENTRO DE ENCUENTRO CIUDAD BOLIVAR </t>
  </si>
  <si>
    <t xml:space="preserve">Suma de SEDE 22 - CENTRO DE ENCUENTRO KENNEDY PATIO BONITO </t>
  </si>
  <si>
    <t xml:space="preserve">Suma de SEDE 23 - CENTRO DE ENCUENTRO RAFAEL URIBE </t>
  </si>
  <si>
    <t xml:space="preserve">Suma de SEDE 24 - CENTRO DE ENCUENTRO SUBA </t>
  </si>
  <si>
    <t>Suma de SEDE 25 - SEDE ALTERNA TEQUENDAMA</t>
  </si>
  <si>
    <t>O21202020080585330 Servicios de limpieza general</t>
  </si>
  <si>
    <t>UMAÑA</t>
  </si>
  <si>
    <t>Subtotal</t>
  </si>
  <si>
    <t>Servicio de Personal</t>
  </si>
  <si>
    <t>Insumos de aseo y Cafetería y maquinaria</t>
  </si>
  <si>
    <t>TOTAL PAGADO</t>
  </si>
  <si>
    <t>PENDIENTE POR PAGAR</t>
  </si>
  <si>
    <t xml:space="preserve">  3-2024-10963 Factura No. E02-314,</t>
  </si>
  <si>
    <t>3-2024-13467 Factura No. E02-370</t>
  </si>
  <si>
    <t>MARZO</t>
  </si>
  <si>
    <t>FACTURADO</t>
  </si>
  <si>
    <t>MÁXIMO</t>
  </si>
  <si>
    <t>FALTA PERSONAL</t>
  </si>
  <si>
    <t>IVA19%</t>
  </si>
  <si>
    <t>VALIDACIÓN</t>
  </si>
  <si>
    <t>DIFERENCIA</t>
  </si>
  <si>
    <t>O21202020080585330</t>
  </si>
  <si>
    <t>Servicios de limpieza general</t>
  </si>
  <si>
    <t xml:space="preserve">Sede 10-SUPER CADE MANITAS </t>
  </si>
  <si>
    <t xml:space="preserve">Sede 17-CADE LUCEROS </t>
  </si>
  <si>
    <t>MATALLANA</t>
  </si>
  <si>
    <t>ASCENCION</t>
  </si>
  <si>
    <t>GREGORIO</t>
  </si>
  <si>
    <t>SUSAN</t>
  </si>
  <si>
    <t>VANEGAS</t>
  </si>
  <si>
    <t>BOLIVAR</t>
  </si>
  <si>
    <t>MOSQUERA</t>
  </si>
  <si>
    <t>GIOVANNI</t>
  </si>
  <si>
    <t>SANABRIA</t>
  </si>
  <si>
    <t>CANCELADO</t>
  </si>
  <si>
    <t>GONZALO</t>
  </si>
  <si>
    <t>ALBERTO</t>
  </si>
  <si>
    <t>LEZAMA</t>
  </si>
  <si>
    <t>CAPERA</t>
  </si>
  <si>
    <t>FAJARDO</t>
  </si>
  <si>
    <t>RIOS</t>
  </si>
  <si>
    <t>VENECIA</t>
  </si>
  <si>
    <t>MAYRE</t>
  </si>
  <si>
    <t>NIDIA</t>
  </si>
  <si>
    <t xml:space="preserve">MARTIN </t>
  </si>
  <si>
    <t>solo 17 dias porque tuvo incapacidad 8, 9 y 10 de mayo y no se cubrio</t>
  </si>
  <si>
    <t>CALDERON</t>
  </si>
  <si>
    <t>INGRESA A LABORAR EL DIA 27/05/2024 EN REEMPLAZO DEL COLABORADOR MADRIGAL DIAZ LUIS ENRIQUE POR  ABANDONO DE TRABAJO.</t>
  </si>
  <si>
    <t>GARAVITO</t>
  </si>
  <si>
    <t>RICHARD</t>
  </si>
  <si>
    <t>INGRESA EL 17/05/2024 A LABORAR POR LA RENUNCIA DE SANDOVAL PRENS YONATAN JAVIER QUIEN SE FUE EL 30/04/2024</t>
  </si>
  <si>
    <t>solo 28 dias; porque el 16 y 17 tuvo incapacidad y no se cubrio</t>
  </si>
  <si>
    <t xml:space="preserve">El 22 y 23 de mayo cubrio a la operaria de aseo y cafeteria MONTOYA HERNANDEZ PAOLA ANDREA  del SuperCade Carrera 30 </t>
  </si>
  <si>
    <t>solo 28 dias porque el 22 y 23 de mayo tuvo incapacidad y cubrio la supernumeraria Susan Katherine Perez Hernandez</t>
  </si>
  <si>
    <t>solo 13 dias porque tuvo incapacidad del 23 de abril al 07 de mayo y del 20 al 29 de mayo; la empresa indica que cubrio Nidia Mendez</t>
  </si>
  <si>
    <t>solo 27 dias porque el 8, 9 y 10 de mayo tuvo incapacidad y no se cubrio</t>
  </si>
  <si>
    <t>Porque 5 termos mas si el mes pasado tambien entregaron 5?</t>
  </si>
  <si>
    <t>En la remision dice que son 8 de la bolsa 21 ojo que no la tenemos en la orden de compra</t>
  </si>
  <si>
    <t>En la remision dice que son 8 de la bolsa 23 ojo que no la tenemos en la orden de compra</t>
  </si>
  <si>
    <t>En la remision dice que son 4 de la bolsa 21 ojo que no la tenemos en la orden de compra</t>
  </si>
  <si>
    <t>En la remision dice que son 3 de la bolsa 23 ojo que no la tenemos en la orden de compra</t>
  </si>
  <si>
    <t>son 40 pero dice pendientes</t>
  </si>
  <si>
    <t>dice que 15 pero es como mucho aun cuando el mes pasado tambien pidieron 15?</t>
  </si>
  <si>
    <t>Dice que 16 pero porque tantos si el mes pasado pidieron tambien 16</t>
  </si>
  <si>
    <t>dice que 10 pero es como muchos no? Y el mes pasado pidieron 15</t>
  </si>
  <si>
    <t>dice que 20 pero no son muchos? El mes pasado pidiron 20 tambien</t>
  </si>
  <si>
    <t>Dice que bolsas 21 son 10 pero no lo tenemos en la orden de compra</t>
  </si>
  <si>
    <t>Dice que 6 pero el mes pasado tambien pidiron 6. Porque?</t>
  </si>
  <si>
    <t>Dice que 10 pero el mes pasado tambien pidieron 10 porque?</t>
  </si>
  <si>
    <t>Dice que 5 pero el mes pasado tambien pidieron 5 porque?</t>
  </si>
  <si>
    <t>dice 5 de bolsas 21 pero no la tenemos en la orden de compra</t>
  </si>
  <si>
    <t>dice que 4 pero el mes pasado tambien pidieron 4</t>
  </si>
  <si>
    <t>Dice que 7 pero el mes pasado tambien pidieron 10 porque?</t>
  </si>
  <si>
    <t>dice que 6 pero el mes pasado pidieron 8. Porque?</t>
  </si>
  <si>
    <t>dice que bolsas 21 son 20; pero no la tenemos en la OC</t>
  </si>
  <si>
    <t>dice que son 20 y el mes pasado tambien pidieron 20. No seran muchos?</t>
  </si>
  <si>
    <t>dice que son 18 pero el mes pasado pidieron 25. No seran muchos?</t>
  </si>
  <si>
    <t>dice que eran 6 pero falto por entregar 1</t>
  </si>
  <si>
    <t>eran 7 pero dice que falta 1 bayetilla roja por entregar; es decir solo hay q pagar 6</t>
  </si>
  <si>
    <t>dice 25 pero no sera mucho? El mes pasado pidieron 9</t>
  </si>
  <si>
    <t>dice que 5 pero el mes pasado tambien pidieron 5. Porque?</t>
  </si>
  <si>
    <t>dice que 10 pero el mes pasad pidieron 5. Porque?</t>
  </si>
  <si>
    <t>dice de bolsa 21 que son 30 pero no la tenemos en la OC</t>
  </si>
  <si>
    <t>dice de bolsa 23 que son 10 pero no la tenemos en la OC</t>
  </si>
  <si>
    <t>dice que 5 pero el mes pasado pidieron 8. Porque?</t>
  </si>
  <si>
    <t>ojo que dice que eran 2 pero escribieron que entregaron 3. Falta que aclaren</t>
  </si>
  <si>
    <t>dice que eran 3 pero estan pendientes. Posteriormente el 17 de mayo la llevaron; oeri no esta firmada la remision</t>
  </si>
  <si>
    <t>dice que 10 pero la remision no esta firmada</t>
  </si>
  <si>
    <t>dice que 25 pero el mes pasado tambien se pidieron 25. No seran muchos?</t>
  </si>
  <si>
    <t>dice que eran 3 pero no llegaron</t>
  </si>
  <si>
    <t>dice que 5 pero el mes pasado pidieron 10. Porque?</t>
  </si>
  <si>
    <t>dice que 10 pero el mes pasado se pidieron tambien 10. Porque?</t>
  </si>
  <si>
    <t>dice que 5 pero el mes pasado tambien se pidieron 5. Porque?</t>
  </si>
  <si>
    <t>dice bolsas plasticas 21 que son 5; pero no las tenemos en la OC</t>
  </si>
  <si>
    <t>dice de bolsa 21 que son 8 pero no la tenemos en la OC</t>
  </si>
  <si>
    <t>dice de bolsa 23 que son 8 pero no la tenemos en la OC</t>
  </si>
  <si>
    <t>Dice que de bolsa 23 son 30 pero no la tenemos en la OC</t>
  </si>
  <si>
    <t>dice que son 3 pero la remision no esta firmada</t>
  </si>
  <si>
    <t>dice que son 8 pero la remision no esta firmada</t>
  </si>
  <si>
    <t>dice que son 80 pero la remision no esta firmada</t>
  </si>
  <si>
    <t>dice que son 25 pero no seran muchos?</t>
  </si>
  <si>
    <t>dice que 60 pero no seran muchos?</t>
  </si>
  <si>
    <t>dice que son 50 pero creo que es demasiado</t>
  </si>
  <si>
    <t>dice que 10 pero estan pendientes</t>
  </si>
  <si>
    <t>Del 01 al 26 de mayo estuvo en el CE Rafael Uribe y del 27 al 31 de mayo estuvo en Supercade 20 de julio</t>
  </si>
  <si>
    <t>Del 01 al 26 de mayo estuvo en el supercade CAD carrera 30 y del 27 al 31 de mayo estuvo en CE Rafael Uribe</t>
  </si>
  <si>
    <t>ABANDONO DE CARGO EL DIA 30/04/2024.CUBRE LA SUPERNUMERARIA CAROLINA CALDERON GARCIA A PARTIR DEL DIA 07/05/2024. falta liquidacion</t>
  </si>
  <si>
    <t>El operario de mantenimiento MADRIGAL DIAZ LUIS ENRIQUE OPERARIO del Centro de Encuentro Rafael Uribe ABANDONO DE CARGO EL DIA 30/04/2024.CUBRE LA SUPERNUMERARIA CAROLINA CALDERON GARCIA A PARTIR DEL del 07 al 26 de mayo. Falta seguridad social y pago de nomina</t>
  </si>
  <si>
    <t>solo 29 dias porque el 06/05/2024 tiene ausencia injustificada. y se repone el dia el 28 de mayo con la supernumeraria Carolina Calderon</t>
  </si>
  <si>
    <t xml:space="preserve">el 28 de mayo repone el dia 6 de mayo de Rodriguez Alvarez Jhon Edison </t>
  </si>
  <si>
    <t>29 dias, ausencia injustificada el 11 de mayo y cubrio carolina calderon supernumeraria pero el 27 de mayo</t>
  </si>
  <si>
    <t>el 27 de mayo repone el dia 11 de mayo de Guerrero Betancouth Paola Andrea</t>
  </si>
  <si>
    <t>Del 01 al 26 de mayo estuvo en supercado 20 de julio y del 27 al 31 de mayo estuvo en supercade bosa</t>
  </si>
  <si>
    <t>Del 01 al 26 de mayo estuvo en el supercade Bosa y del 27 al 31 de mayo estuvo en el supercade Cad carrea 30</t>
  </si>
  <si>
    <t>del 01 al 29 de mayo estuvo en supercade 20 de julio y a partir del 30 de mayo estuvo en manzala lievano</t>
  </si>
  <si>
    <t>del 01 al 29 de mayo estuvo en manzala lievano y a partir del 30 de mayo estuvo en supercade 20 de julio</t>
  </si>
  <si>
    <t>28 dias ok 8 y 9 de mayo incapacidad; y no se cubrio</t>
  </si>
  <si>
    <t>28 dias ok e  28 y 29 de mayo tuvo incapacidad no se cubrio</t>
  </si>
  <si>
    <t>ingresa para completar el personal de la sede</t>
  </si>
  <si>
    <t>Del 01 al 16 de mayo cubrio al operario de mantenimiento que faltaba en esta sede y el 17 de mayo ingreso Rios Ochoa Oscar Alberto</t>
  </si>
  <si>
    <t>28 DIAS OK Y el 20 y 21 de mayo tuvo INCAPACIDAD. Los cubrio la operaria Flor garcia el 22 y 23 de mayo</t>
  </si>
  <si>
    <t>Repuso el 22 y 23 de mayo los dias 20 y 21 de mayo que tuvo incapacidad florez Quiroga Luz Mila</t>
  </si>
  <si>
    <t>28 DIAS OK Y el 14 y 15 de mayo tuvo INCAPACIDAD. Cubrio Perez Susan Katerine</t>
  </si>
  <si>
    <t>NEGRETE</t>
  </si>
  <si>
    <t xml:space="preserve">JULIA </t>
  </si>
  <si>
    <t xml:space="preserve">28 DIAS OK el 15 y 16 de mayo tuvo INCAPACIDAD. REPUSO EL 16 Y 17 DE MAYO LA SUPERNUMERARIA LOPEZ NEGRETE JULIA MARIA </t>
  </si>
  <si>
    <t xml:space="preserve">28 DIAS OK Y 14 y 15 de mayo tuvo INCAPACIDAD. REPUSO EL 18 Y 20 DE MAYO LA SUPERNUMERARIA LOPEZ NEGRETE JULIA MARIA </t>
  </si>
  <si>
    <t xml:space="preserve">28 DIAS OK Y 14 y 15 de mayo tuvo INCAPACIDAD. REPUSO EL 21 Y 22 DE MAYO LA SUPERNUMERARIA LOPEZ NEGRETE JULIA MARIA </t>
  </si>
  <si>
    <t>REPUSO EL 16 Y 17 DE MAYO LA INPACIDAD DEL 15 Y 16 DE MAYO DE TAPIERO GONZALES YULY ANDREA. FALTA SEGURIDAD SOCIAL Y PAGO DE NOMINA DE ESTA SUPERNUMERARIA</t>
  </si>
  <si>
    <t>REPUSO EL 18 Y 20 DE MAYO LA INPACIDAD DEL 14 Y 15 DE MAYO DE PALACIOS ESCOBAR LEIDY JOHANNA.  FALTA SEGURIDAD SOCIAL Y PAGO DE NOMINA DE ESTA SUPERNUMERARIA</t>
  </si>
  <si>
    <t>Cubrio el 14 y 15 de mayo la incapacidad de Guerrero Chisaba Adriana Rocio.  FALTA SEGURIDAD SOCIAL Y PAGO DE NOMINA DE ESTA SUPERNUMERARIA</t>
  </si>
  <si>
    <t>REPUSO EL 21 Y 22 DE MAYO LA INPACIDAD DEL 14 Y 15 DE MAYO DE ZAMORA QUINTERO AMALIA.  FALTA SEGURIDAD SOCIAL Y PAGO DE NOMINA DE ESTA SUPERNUMERARIA</t>
  </si>
  <si>
    <t>solo 29 dias porque tuvo incapacidad el 06/05/2024. No se cubrio</t>
  </si>
  <si>
    <t>Ingreso para completar el equipo en esta sede</t>
  </si>
  <si>
    <t>30 de abril</t>
  </si>
  <si>
    <t xml:space="preserve">Del 01 al 21 de mayo. cubrio el faltante del operario de mantenimiento de esta sede. FALTA SOPORTE DE SEGURIDAD SOCIAL Y PAGO DE NOMINA </t>
  </si>
  <si>
    <t>30 DE MAYO</t>
  </si>
  <si>
    <t>Ingreso el 08 de mayo y se retiro el 30 de mayo</t>
  </si>
  <si>
    <t>Del 01 al 05 trabajo en supercade amercias y del 06 al 31 de mayo estuvo en manzana lievano</t>
  </si>
  <si>
    <t>Del 01 al 05 trabajo en archivo de bogota y el 6 se paso para americas y renuncio</t>
  </si>
  <si>
    <t>06 de mayo</t>
  </si>
  <si>
    <t>SOLO TRABAJO 8 DIAS (del 09 al 16 de mayo), DICE QUE FUE REEMPLAZADO POR SUPERNUMRARIA PERO NO DICE QUIEN</t>
  </si>
  <si>
    <t xml:space="preserve">Del 22 al 31 de mayo cubrio la renuncia del operario de mantenimiento Sanabria Cancelado Gonzalo Albero .FALTA SOPORTE DE SEGURIDAD SOCIAL Y PAGO DE NOMINA </t>
  </si>
  <si>
    <t>Del 01 al 13 de mayo estuvo en el CE bosa y del 14 al 31 estuvo en manzana lievano</t>
  </si>
  <si>
    <t>Del 01 al 13 de mayo estuvo en manzana lievano y del 14 al 31 de mayo en CE Bosa</t>
  </si>
  <si>
    <t>solo 27 dias porque tuvo INCAPACIDAD DE TRES DIAS 21, 22 Y 23 DE MAYO DE 2024. no se cubrio</t>
  </si>
  <si>
    <t>ingresa para completar el equipo</t>
  </si>
  <si>
    <t>28 DIAS OK e incaapcidad 14 y 15 de mayo. no se cubrio</t>
  </si>
  <si>
    <t>27 dias ok e incapacidad 21, 22 y 23 de mayo y no se cubrio</t>
  </si>
  <si>
    <t>28 DIAS OK y licencia no remunerada el 2 y 3 de mayo. no se cubrio</t>
  </si>
  <si>
    <t>28 DIAS OK e incapacidad 14 y 15 de mayo . No se cubrio</t>
  </si>
  <si>
    <t>Del 01 al 05 trabajo en supercade amercias y del 06 al 31 de mayo estuvo en archivo</t>
  </si>
  <si>
    <t>28 DIAS OK e incapacidad 24 y 25 de mayo. no se cubren</t>
  </si>
  <si>
    <t>29 dias ok e incapacidad el 14 de mayo. no se cubrio</t>
  </si>
  <si>
    <t>Trabajo del 01 al 06 de mayo en manzana lievano y renuncio. En su reemplazo ingreso el 14 de mayo Gomez Valencia Mayre Luz</t>
  </si>
  <si>
    <t>Ingresa en reemplazo de Ramirez Torres Paola Andrea</t>
  </si>
  <si>
    <t>28 DIAS OK e incapacidad el 3 y 4 de mayo y no se cubrio</t>
  </si>
  <si>
    <t>27 dias ok y 22, 23 y 24 de mayo calamidad. No se cubre</t>
  </si>
  <si>
    <t>cubrio la incapacidad de Rodriguez Forero Luz Aurora del 01 al 07 de mayo y del 20 al 28 de mayo. Falta soportes de pago de seguridad social y pago de nomina</t>
  </si>
  <si>
    <t>28 DIAS OK e incapacidad 27 y 28 de mayo. no se cubrio</t>
  </si>
  <si>
    <t>27 dias ok y 2, 3 Y 6 DE MAYO LICENCIA DE LUTO. NO SE CUBRIO</t>
  </si>
  <si>
    <t>16 dias OK Y EL 11 DE MAYO AUSENCIA INJUSTIFICADA. NO SE CUBRIO</t>
  </si>
  <si>
    <t>29 dias ok y LICENCIA NO REMUNERADA DEL 17 DE MAYO. NO SE CUBRIO</t>
  </si>
  <si>
    <t>INCAPACIDAD DESDE EL INICIO DEL CONTRATO</t>
  </si>
  <si>
    <t>Del 01 al 6 de mayo estuvo apoyando en manzana lievano pero sobra. Por eso no se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</si>
</sst>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.00"/>
    <numFmt numFmtId="165" formatCode="_-&quot;$&quot;\ * #,##0_-;\-&quot;$&quot;\ * #,##0_-;_-&quot;$&quot;\ * &quot;-&quot;??_-;_-@_-"/>
  </numFmts>
  <fonts count="3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Verdana   "/>
      <charset val="134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7030A0"/>
      <name val="Arial"/>
      <family val="2"/>
    </font>
    <font>
      <b/>
      <sz val="9"/>
      <color rgb="FF7030A0"/>
      <name val="Arial"/>
      <family val="2"/>
    </font>
    <font>
      <sz val="10"/>
      <color rgb="FF000000"/>
      <name val="Times New Roman"/>
      <family val="1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color theme="0"/>
      <name val="Geomanist Light"/>
    </font>
    <font>
      <b/>
      <sz val="9"/>
      <name val="Geomanist Light"/>
    </font>
    <font>
      <sz val="9"/>
      <color rgb="FF7030A0"/>
      <name val="Geomanist Light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indexed="8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name val="Arial"/>
    </font>
    <font>
      <sz val="8"/>
      <color theme="1"/>
      <name val="Arial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ptos Narrow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4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0">
    <xf numFmtId="0" fontId="0" fillId="0" borderId="0" xfId="0"/>
    <xf numFmtId="43" fontId="11" fillId="0" borderId="0" xfId="3" applyFont="1" applyAlignment="1">
      <alignment horizontal="center" vertical="center"/>
    </xf>
    <xf numFmtId="43" fontId="3" fillId="2" borderId="0" xfId="3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43" fontId="11" fillId="0" borderId="1" xfId="3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43" fontId="6" fillId="3" borderId="1" xfId="3" applyFont="1" applyFill="1" applyBorder="1" applyAlignment="1" applyProtection="1">
      <alignment horizontal="center" vertical="center" wrapText="1"/>
      <protection hidden="1"/>
    </xf>
    <xf numFmtId="43" fontId="14" fillId="0" borderId="1" xfId="3" applyFont="1" applyBorder="1" applyAlignment="1">
      <alignment horizontal="center" vertical="center"/>
    </xf>
    <xf numFmtId="43" fontId="14" fillId="0" borderId="1" xfId="3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1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43" fontId="16" fillId="4" borderId="1" xfId="3" applyFont="1" applyFill="1" applyBorder="1" applyAlignment="1" applyProtection="1">
      <alignment horizontal="center" vertical="center" wrapText="1"/>
      <protection hidden="1"/>
    </xf>
    <xf numFmtId="43" fontId="11" fillId="0" borderId="1" xfId="0" applyNumberFormat="1" applyFont="1" applyBorder="1" applyAlignment="1">
      <alignment vertical="center"/>
    </xf>
    <xf numFmtId="43" fontId="12" fillId="5" borderId="1" xfId="3" applyFont="1" applyFill="1" applyBorder="1" applyAlignment="1" applyProtection="1">
      <alignment horizontal="center" vertical="center" wrapText="1"/>
      <protection hidden="1"/>
    </xf>
    <xf numFmtId="0" fontId="11" fillId="0" borderId="1" xfId="5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</xf>
    <xf numFmtId="0" fontId="11" fillId="0" borderId="1" xfId="6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1" fontId="11" fillId="0" borderId="1" xfId="0" applyNumberFormat="1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center" vertical="center" wrapText="1"/>
    </xf>
    <xf numFmtId="41" fontId="13" fillId="0" borderId="1" xfId="4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 wrapText="1"/>
    </xf>
    <xf numFmtId="41" fontId="13" fillId="0" borderId="1" xfId="4" applyFont="1" applyFill="1" applyBorder="1" applyAlignment="1">
      <alignment vertical="center" wrapText="1"/>
    </xf>
    <xf numFmtId="41" fontId="16" fillId="0" borderId="1" xfId="4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41" fontId="16" fillId="0" borderId="1" xfId="4" applyFont="1" applyFill="1" applyBorder="1" applyAlignment="1">
      <alignment vertical="center" wrapText="1"/>
    </xf>
    <xf numFmtId="41" fontId="16" fillId="0" borderId="1" xfId="4" applyFont="1" applyFill="1" applyBorder="1" applyAlignment="1">
      <alignment horizontal="center" vertical="center"/>
    </xf>
    <xf numFmtId="41" fontId="16" fillId="0" borderId="1" xfId="4" applyFont="1" applyFill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43" fontId="11" fillId="0" borderId="0" xfId="3" applyFont="1" applyAlignment="1">
      <alignment vertical="center"/>
    </xf>
    <xf numFmtId="0" fontId="11" fillId="0" borderId="0" xfId="0" applyFont="1" applyAlignment="1">
      <alignment vertical="center" wrapText="1"/>
    </xf>
    <xf numFmtId="164" fontId="14" fillId="0" borderId="1" xfId="0" applyNumberFormat="1" applyFont="1" applyBorder="1" applyAlignment="1" applyProtection="1">
      <alignment horizontal="center" vertical="center" wrapText="1"/>
      <protection hidden="1"/>
    </xf>
    <xf numFmtId="43" fontId="6" fillId="7" borderId="1" xfId="3" applyFont="1" applyFill="1" applyBorder="1" applyAlignment="1" applyProtection="1">
      <alignment horizontal="center" vertical="center" wrapText="1"/>
      <protection hidden="1"/>
    </xf>
    <xf numFmtId="43" fontId="13" fillId="5" borderId="1" xfId="3" applyFont="1" applyFill="1" applyBorder="1" applyAlignment="1">
      <alignment horizontal="center" vertical="center" wrapText="1"/>
    </xf>
    <xf numFmtId="43" fontId="16" fillId="0" borderId="1" xfId="3" applyFont="1" applyBorder="1" applyAlignment="1">
      <alignment horizontal="center" vertical="center" wrapText="1"/>
    </xf>
    <xf numFmtId="43" fontId="7" fillId="7" borderId="1" xfId="3" applyFont="1" applyFill="1" applyBorder="1" applyAlignment="1" applyProtection="1">
      <alignment horizontal="center" vertical="center" wrapText="1"/>
      <protection hidden="1"/>
    </xf>
    <xf numFmtId="43" fontId="11" fillId="0" borderId="0" xfId="0" applyNumberFormat="1" applyFont="1" applyAlignment="1">
      <alignment horizontal="center" vertical="center" wrapText="1"/>
    </xf>
    <xf numFmtId="43" fontId="11" fillId="0" borderId="0" xfId="0" applyNumberFormat="1" applyFont="1" applyAlignment="1">
      <alignment vertical="center"/>
    </xf>
    <xf numFmtId="0" fontId="17" fillId="9" borderId="7" xfId="0" applyFont="1" applyFill="1" applyBorder="1" applyAlignment="1" applyProtection="1">
      <alignment horizontal="center" vertical="center" wrapText="1"/>
      <protection hidden="1"/>
    </xf>
    <xf numFmtId="0" fontId="17" fillId="9" borderId="8" xfId="0" applyFont="1" applyFill="1" applyBorder="1" applyAlignment="1" applyProtection="1">
      <alignment horizontal="center" vertical="center" wrapText="1"/>
      <protection hidden="1"/>
    </xf>
    <xf numFmtId="43" fontId="18" fillId="10" borderId="9" xfId="3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 wrapText="1"/>
    </xf>
    <xf numFmtId="43" fontId="19" fillId="11" borderId="9" xfId="3" applyFont="1" applyFill="1" applyBorder="1" applyAlignment="1">
      <alignment horizontal="center" vertical="center" wrapText="1"/>
    </xf>
    <xf numFmtId="0" fontId="19" fillId="11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/>
    </xf>
    <xf numFmtId="0" fontId="20" fillId="8" borderId="12" xfId="3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0" borderId="1" xfId="3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>
      <alignment horizontal="center" vertical="center"/>
    </xf>
    <xf numFmtId="0" fontId="20" fillId="0" borderId="3" xfId="3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" fontId="15" fillId="12" borderId="1" xfId="0" applyNumberFormat="1" applyFont="1" applyFill="1" applyBorder="1" applyAlignment="1">
      <alignment horizontal="center" vertical="center" shrinkToFit="1"/>
    </xf>
    <xf numFmtId="1" fontId="13" fillId="12" borderId="1" xfId="0" applyNumberFormat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43" fontId="5" fillId="6" borderId="1" xfId="3" applyFont="1" applyFill="1" applyBorder="1" applyAlignment="1" applyProtection="1">
      <alignment horizontal="center" vertical="center" wrapText="1"/>
      <protection hidden="1"/>
    </xf>
    <xf numFmtId="14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14" fontId="11" fillId="0" borderId="3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3" xfId="0" applyNumberFormat="1" applyFont="1" applyBorder="1" applyAlignment="1" applyProtection="1">
      <alignment horizontal="center" vertical="center" wrapText="1"/>
      <protection hidden="1"/>
    </xf>
    <xf numFmtId="43" fontId="11" fillId="0" borderId="3" xfId="3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7" fillId="9" borderId="4" xfId="0" applyFont="1" applyFill="1" applyBorder="1" applyAlignment="1" applyProtection="1">
      <alignment horizontal="center" vertical="center" wrapText="1"/>
      <protection hidden="1"/>
    </xf>
    <xf numFmtId="43" fontId="21" fillId="6" borderId="23" xfId="0" applyNumberFormat="1" applyFont="1" applyFill="1" applyBorder="1" applyAlignment="1">
      <alignment vertical="center"/>
    </xf>
    <xf numFmtId="0" fontId="11" fillId="0" borderId="12" xfId="0" applyFont="1" applyBorder="1" applyAlignment="1" applyProtection="1">
      <alignment horizontal="center" vertical="center" wrapText="1" readingOrder="1"/>
      <protection locked="0"/>
    </xf>
    <xf numFmtId="14" fontId="11" fillId="0" borderId="12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12" xfId="0" applyNumberFormat="1" applyFont="1" applyBorder="1" applyAlignment="1" applyProtection="1">
      <alignment horizontal="center" vertical="center" wrapText="1"/>
      <protection hidden="1"/>
    </xf>
    <xf numFmtId="43" fontId="11" fillId="0" borderId="12" xfId="3" applyFont="1" applyFill="1" applyBorder="1" applyAlignment="1">
      <alignment horizontal="center" vertical="center"/>
    </xf>
    <xf numFmtId="49" fontId="11" fillId="0" borderId="14" xfId="0" applyNumberFormat="1" applyFont="1" applyBorder="1" applyAlignment="1" applyProtection="1">
      <alignment horizontal="center" vertical="center" wrapText="1"/>
      <protection hidden="1"/>
    </xf>
    <xf numFmtId="43" fontId="0" fillId="0" borderId="0" xfId="3" applyFont="1" applyBorder="1"/>
    <xf numFmtId="0" fontId="20" fillId="0" borderId="0" xfId="0" applyFont="1" applyAlignment="1">
      <alignment horizontal="center" vertical="center"/>
    </xf>
    <xf numFmtId="0" fontId="21" fillId="6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3" applyNumberFormat="1" applyFont="1" applyFill="1" applyBorder="1" applyAlignment="1" applyProtection="1">
      <alignment horizontal="center" vertical="center" wrapText="1"/>
      <protection hidden="1"/>
    </xf>
    <xf numFmtId="43" fontId="11" fillId="0" borderId="19" xfId="3" applyFont="1" applyFill="1" applyBorder="1" applyAlignment="1" applyProtection="1">
      <alignment horizontal="center" vertical="center" wrapText="1"/>
      <protection hidden="1"/>
    </xf>
    <xf numFmtId="43" fontId="3" fillId="2" borderId="1" xfId="3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43" fontId="11" fillId="0" borderId="0" xfId="3" applyFont="1" applyAlignment="1">
      <alignment wrapText="1"/>
    </xf>
    <xf numFmtId="43" fontId="11" fillId="0" borderId="0" xfId="3" applyFont="1" applyAlignment="1">
      <alignment horizontal="center" vertical="center" wrapText="1"/>
    </xf>
    <xf numFmtId="43" fontId="11" fillId="0" borderId="0" xfId="3" applyFont="1"/>
    <xf numFmtId="43" fontId="11" fillId="0" borderId="1" xfId="3" applyFont="1" applyBorder="1" applyAlignment="1">
      <alignment wrapText="1"/>
    </xf>
    <xf numFmtId="43" fontId="11" fillId="0" borderId="1" xfId="3" applyFont="1" applyBorder="1" applyAlignment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 readingOrder="1"/>
      <protection locked="0"/>
    </xf>
    <xf numFmtId="0" fontId="30" fillId="0" borderId="0" xfId="0" applyFont="1" applyAlignment="1">
      <alignment horizontal="left"/>
    </xf>
    <xf numFmtId="43" fontId="29" fillId="6" borderId="0" xfId="3" applyFont="1" applyFill="1" applyAlignment="1" applyProtection="1">
      <alignment horizontal="center" vertical="center" wrapText="1"/>
      <protection hidden="1"/>
    </xf>
    <xf numFmtId="43" fontId="30" fillId="0" borderId="0" xfId="3" applyFont="1" applyAlignment="1">
      <alignment wrapText="1"/>
    </xf>
    <xf numFmtId="0" fontId="31" fillId="0" borderId="1" xfId="0" applyFont="1" applyBorder="1" applyAlignment="1" applyProtection="1">
      <alignment horizontal="center" vertical="center" wrapText="1" readingOrder="1"/>
      <protection locked="0"/>
    </xf>
    <xf numFmtId="43" fontId="31" fillId="0" borderId="0" xfId="3" applyFont="1" applyFill="1"/>
    <xf numFmtId="0" fontId="31" fillId="0" borderId="0" xfId="0" applyFont="1"/>
    <xf numFmtId="0" fontId="32" fillId="0" borderId="1" xfId="0" applyFont="1" applyBorder="1" applyAlignment="1" applyProtection="1">
      <alignment horizontal="center" vertical="center" wrapText="1" readingOrder="1"/>
      <protection locked="0"/>
    </xf>
    <xf numFmtId="43" fontId="31" fillId="0" borderId="1" xfId="3" applyFont="1" applyFill="1" applyBorder="1"/>
    <xf numFmtId="43" fontId="31" fillId="0" borderId="1" xfId="3" applyFont="1" applyFill="1" applyBorder="1" applyAlignment="1">
      <alignment horizontal="center" vertical="center"/>
    </xf>
    <xf numFmtId="43" fontId="31" fillId="0" borderId="0" xfId="3" applyFont="1" applyFill="1" applyAlignment="1">
      <alignment horizontal="center" vertical="center"/>
    </xf>
    <xf numFmtId="43" fontId="0" fillId="0" borderId="0" xfId="3" applyFont="1"/>
    <xf numFmtId="0" fontId="11" fillId="0" borderId="33" xfId="0" applyFont="1" applyBorder="1" applyAlignment="1">
      <alignment horizontal="left" vertical="center"/>
    </xf>
    <xf numFmtId="49" fontId="11" fillId="0" borderId="33" xfId="0" applyNumberFormat="1" applyFont="1" applyBorder="1" applyAlignment="1" applyProtection="1">
      <alignment horizontal="left" vertical="center" wrapText="1"/>
      <protection hidden="1"/>
    </xf>
    <xf numFmtId="0" fontId="11" fillId="0" borderId="33" xfId="0" applyFont="1" applyBorder="1" applyAlignment="1">
      <alignment horizontal="center" vertical="center"/>
    </xf>
    <xf numFmtId="43" fontId="21" fillId="6" borderId="1" xfId="3" applyFont="1" applyFill="1" applyBorder="1" applyAlignment="1">
      <alignment horizontal="center" vertical="center"/>
    </xf>
    <xf numFmtId="43" fontId="31" fillId="0" borderId="36" xfId="3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31" fillId="0" borderId="12" xfId="0" applyFont="1" applyBorder="1" applyAlignment="1" applyProtection="1">
      <alignment horizontal="center" vertical="center" wrapText="1" readingOrder="1"/>
      <protection locked="0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31" fillId="0" borderId="25" xfId="0" applyFont="1" applyBorder="1"/>
    <xf numFmtId="43" fontId="31" fillId="0" borderId="38" xfId="3" applyFont="1" applyFill="1" applyBorder="1" applyAlignment="1">
      <alignment horizontal="center" vertical="center"/>
    </xf>
    <xf numFmtId="43" fontId="31" fillId="0" borderId="33" xfId="3" applyFont="1" applyFill="1" applyBorder="1" applyAlignment="1">
      <alignment horizontal="center" vertical="center"/>
    </xf>
    <xf numFmtId="0" fontId="31" fillId="0" borderId="0" xfId="0" applyFont="1" applyAlignment="1">
      <alignment horizontal="right"/>
    </xf>
    <xf numFmtId="43" fontId="14" fillId="0" borderId="0" xfId="3" applyFont="1"/>
    <xf numFmtId="43" fontId="31" fillId="0" borderId="12" xfId="3" applyFont="1" applyFill="1" applyBorder="1"/>
    <xf numFmtId="0" fontId="31" fillId="0" borderId="13" xfId="0" applyFont="1" applyBorder="1"/>
    <xf numFmtId="0" fontId="31" fillId="0" borderId="15" xfId="0" applyFont="1" applyBorder="1"/>
    <xf numFmtId="43" fontId="31" fillId="0" borderId="25" xfId="3" applyFont="1" applyFill="1" applyBorder="1"/>
    <xf numFmtId="0" fontId="34" fillId="0" borderId="30" xfId="0" applyFont="1" applyBorder="1"/>
    <xf numFmtId="43" fontId="0" fillId="0" borderId="0" xfId="0" applyNumberFormat="1"/>
    <xf numFmtId="0" fontId="3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hidden="1"/>
    </xf>
    <xf numFmtId="164" fontId="12" fillId="0" borderId="12" xfId="0" applyNumberFormat="1" applyFont="1" applyBorder="1" applyAlignment="1" applyProtection="1">
      <alignment horizontal="center" vertical="center" wrapText="1"/>
      <protection hidden="1"/>
    </xf>
    <xf numFmtId="164" fontId="12" fillId="0" borderId="1" xfId="0" applyNumberFormat="1" applyFont="1" applyBorder="1" applyAlignment="1" applyProtection="1">
      <alignment horizontal="center" vertical="center" wrapText="1"/>
      <protection hidden="1"/>
    </xf>
    <xf numFmtId="164" fontId="12" fillId="0" borderId="3" xfId="0" applyNumberFormat="1" applyFont="1" applyBorder="1" applyAlignment="1" applyProtection="1">
      <alignment horizontal="center" vertical="center" wrapText="1"/>
      <protection hidden="1"/>
    </xf>
    <xf numFmtId="43" fontId="4" fillId="0" borderId="0" xfId="3" applyFont="1" applyFill="1" applyBorder="1" applyAlignment="1" applyProtection="1">
      <alignment horizontal="center" vertical="center"/>
      <protection hidden="1"/>
    </xf>
    <xf numFmtId="43" fontId="31" fillId="0" borderId="0" xfId="3" applyFont="1" applyFill="1" applyBorder="1" applyAlignment="1" applyProtection="1">
      <alignment horizontal="center" vertical="center"/>
      <protection hidden="1"/>
    </xf>
    <xf numFmtId="43" fontId="31" fillId="0" borderId="29" xfId="0" applyNumberFormat="1" applyFont="1" applyBorder="1"/>
    <xf numFmtId="43" fontId="31" fillId="0" borderId="41" xfId="3" applyFont="1" applyFill="1" applyBorder="1" applyAlignment="1">
      <alignment horizontal="center" vertical="center"/>
    </xf>
    <xf numFmtId="43" fontId="31" fillId="0" borderId="12" xfId="3" applyFont="1" applyFill="1" applyBorder="1" applyAlignment="1">
      <alignment horizontal="center" vertical="center"/>
    </xf>
    <xf numFmtId="43" fontId="31" fillId="0" borderId="25" xfId="3" applyFont="1" applyFill="1" applyBorder="1" applyAlignment="1">
      <alignment horizontal="center" vertical="center"/>
    </xf>
    <xf numFmtId="43" fontId="31" fillId="0" borderId="35" xfId="3" applyFont="1" applyFill="1" applyBorder="1" applyAlignment="1">
      <alignment horizontal="center" vertical="center"/>
    </xf>
    <xf numFmtId="43" fontId="31" fillId="0" borderId="0" xfId="3" applyFont="1" applyFill="1" applyBorder="1" applyAlignment="1">
      <alignment horizontal="center" vertical="center"/>
    </xf>
    <xf numFmtId="0" fontId="33" fillId="0" borderId="0" xfId="0" applyFont="1" applyAlignment="1" applyProtection="1">
      <alignment horizontal="right" vertical="center" wrapText="1"/>
      <protection hidden="1"/>
    </xf>
    <xf numFmtId="9" fontId="33" fillId="0" borderId="0" xfId="7" applyFont="1" applyFill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vertical="center" wrapText="1"/>
      <protection hidden="1"/>
    </xf>
    <xf numFmtId="43" fontId="31" fillId="15" borderId="35" xfId="3" applyFont="1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/>
    </xf>
    <xf numFmtId="0" fontId="35" fillId="6" borderId="0" xfId="0" applyFont="1" applyFill="1" applyAlignment="1">
      <alignment horizontal="center" vertical="center"/>
    </xf>
    <xf numFmtId="43" fontId="32" fillId="0" borderId="0" xfId="3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>
      <alignment horizontal="center" vertical="center"/>
    </xf>
    <xf numFmtId="49" fontId="0" fillId="16" borderId="44" xfId="0" applyNumberFormat="1" applyFill="1" applyBorder="1" applyAlignment="1">
      <alignment horizontal="center" vertical="center"/>
    </xf>
    <xf numFmtId="43" fontId="31" fillId="0" borderId="45" xfId="3" applyFont="1" applyFill="1" applyBorder="1" applyAlignment="1">
      <alignment horizontal="center" vertical="center"/>
    </xf>
    <xf numFmtId="43" fontId="31" fillId="0" borderId="34" xfId="3" applyFont="1" applyFill="1" applyBorder="1" applyAlignment="1">
      <alignment horizontal="center" vertical="center"/>
    </xf>
    <xf numFmtId="43" fontId="31" fillId="0" borderId="31" xfId="3" applyFont="1" applyFill="1" applyBorder="1" applyAlignment="1">
      <alignment horizontal="center" vertical="center"/>
    </xf>
    <xf numFmtId="0" fontId="35" fillId="16" borderId="35" xfId="0" applyFont="1" applyFill="1" applyBorder="1" applyAlignment="1">
      <alignment horizontal="center" vertical="center"/>
    </xf>
    <xf numFmtId="43" fontId="31" fillId="0" borderId="37" xfId="3" applyFont="1" applyFill="1" applyBorder="1" applyAlignment="1">
      <alignment horizontal="center" vertical="center"/>
    </xf>
    <xf numFmtId="43" fontId="34" fillId="0" borderId="35" xfId="0" applyNumberFormat="1" applyFont="1" applyBorder="1"/>
    <xf numFmtId="0" fontId="34" fillId="0" borderId="35" xfId="0" applyFont="1" applyBorder="1" applyAlignment="1">
      <alignment horizontal="right"/>
    </xf>
    <xf numFmtId="0" fontId="34" fillId="6" borderId="46" xfId="0" applyFont="1" applyFill="1" applyBorder="1" applyAlignment="1">
      <alignment horizontal="right"/>
    </xf>
    <xf numFmtId="43" fontId="0" fillId="6" borderId="46" xfId="0" applyNumberFormat="1" applyFill="1" applyBorder="1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8" applyNumberFormat="1" applyFont="1" applyFill="1" applyBorder="1"/>
    <xf numFmtId="49" fontId="11" fillId="0" borderId="39" xfId="0" applyNumberFormat="1" applyFont="1" applyBorder="1" applyAlignment="1" applyProtection="1">
      <alignment horizontal="center" vertical="center" wrapText="1"/>
      <protection hidden="1"/>
    </xf>
    <xf numFmtId="0" fontId="0" fillId="0" borderId="47" xfId="0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/>
    </xf>
    <xf numFmtId="0" fontId="30" fillId="0" borderId="0" xfId="0" pivotButton="1" applyFont="1"/>
    <xf numFmtId="0" fontId="30" fillId="0" borderId="0" xfId="0" applyFont="1" applyAlignment="1">
      <alignment horizontal="left" indent="1"/>
    </xf>
    <xf numFmtId="0" fontId="16" fillId="0" borderId="1" xfId="0" applyFont="1" applyBorder="1" applyAlignment="1" applyProtection="1">
      <alignment horizontal="center" vertical="center" wrapText="1" readingOrder="1"/>
      <protection locked="0"/>
    </xf>
    <xf numFmtId="0" fontId="16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horizontal="left" vertical="center" wrapText="1" readingOrder="1"/>
      <protection locked="0"/>
    </xf>
    <xf numFmtId="14" fontId="16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6" fillId="8" borderId="3" xfId="0" applyFont="1" applyFill="1" applyBorder="1" applyAlignment="1" applyProtection="1">
      <alignment horizontal="center" vertical="center" wrapText="1" readingOrder="1"/>
      <protection locked="0"/>
    </xf>
    <xf numFmtId="0" fontId="11" fillId="14" borderId="33" xfId="0" applyFont="1" applyFill="1" applyBorder="1" applyAlignment="1">
      <alignment horizontal="left" vertical="center"/>
    </xf>
    <xf numFmtId="0" fontId="11" fillId="13" borderId="3" xfId="0" applyFont="1" applyFill="1" applyBorder="1" applyAlignment="1" applyProtection="1">
      <alignment horizontal="center" vertical="center" wrapText="1" readingOrder="1"/>
      <protection locked="0"/>
    </xf>
    <xf numFmtId="0" fontId="10" fillId="14" borderId="1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14" borderId="1" xfId="0" applyFont="1" applyFill="1" applyBorder="1" applyAlignment="1">
      <alignment horizontal="left" vertical="center"/>
    </xf>
    <xf numFmtId="0" fontId="9" fillId="14" borderId="1" xfId="0" applyFont="1" applyFill="1" applyBorder="1" applyAlignment="1">
      <alignment horizontal="left" vertical="center"/>
    </xf>
    <xf numFmtId="0" fontId="11" fillId="14" borderId="1" xfId="0" applyFont="1" applyFill="1" applyBorder="1" applyAlignment="1">
      <alignment vertical="center"/>
    </xf>
    <xf numFmtId="49" fontId="11" fillId="0" borderId="14" xfId="0" applyNumberFormat="1" applyFont="1" applyFill="1" applyBorder="1" applyAlignment="1" applyProtection="1">
      <alignment horizontal="center" vertical="center" wrapText="1"/>
      <protection hidden="1"/>
    </xf>
    <xf numFmtId="49" fontId="11" fillId="17" borderId="1" xfId="0" applyNumberFormat="1" applyFont="1" applyFill="1" applyBorder="1" applyAlignment="1" applyProtection="1">
      <alignment horizontal="center" vertical="center" wrapText="1"/>
      <protection hidden="1"/>
    </xf>
    <xf numFmtId="49" fontId="11" fillId="17" borderId="14" xfId="0" applyNumberFormat="1" applyFont="1" applyFill="1" applyBorder="1" applyAlignment="1" applyProtection="1">
      <alignment horizontal="center" vertical="center" wrapText="1"/>
      <protection hidden="1"/>
    </xf>
    <xf numFmtId="0" fontId="11" fillId="17" borderId="33" xfId="0" applyFont="1" applyFill="1" applyBorder="1" applyAlignment="1">
      <alignment horizontal="left" vertical="center"/>
    </xf>
    <xf numFmtId="0" fontId="11" fillId="17" borderId="1" xfId="0" applyFont="1" applyFill="1" applyBorder="1" applyAlignment="1" applyProtection="1">
      <alignment horizontal="center" vertical="center" wrapText="1" readingOrder="1"/>
      <protection locked="0"/>
    </xf>
    <xf numFmtId="0" fontId="11" fillId="17" borderId="33" xfId="0" applyFont="1" applyFill="1" applyBorder="1" applyAlignment="1">
      <alignment horizontal="center" vertical="center"/>
    </xf>
    <xf numFmtId="0" fontId="11" fillId="17" borderId="11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14" fontId="11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25" xfId="0" applyFont="1" applyFill="1" applyBorder="1" applyAlignment="1" applyProtection="1">
      <alignment horizontal="center" vertical="center" wrapText="1" readingOrder="1"/>
      <protection locked="0"/>
    </xf>
    <xf numFmtId="0" fontId="11" fillId="14" borderId="33" xfId="0" applyFont="1" applyFill="1" applyBorder="1" applyAlignment="1">
      <alignment horizontal="center" vertical="center"/>
    </xf>
    <xf numFmtId="14" fontId="11" fillId="17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17" borderId="16" xfId="0" applyFont="1" applyFill="1" applyBorder="1" applyAlignment="1">
      <alignment horizontal="center" vertical="center"/>
    </xf>
    <xf numFmtId="0" fontId="16" fillId="17" borderId="14" xfId="0" applyFont="1" applyFill="1" applyBorder="1" applyAlignment="1">
      <alignment horizontal="center" vertical="center"/>
    </xf>
    <xf numFmtId="14" fontId="11" fillId="17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14" borderId="0" xfId="0" applyFill="1"/>
    <xf numFmtId="0" fontId="0" fillId="0" borderId="0" xfId="0" applyFill="1"/>
    <xf numFmtId="49" fontId="11" fillId="17" borderId="33" xfId="0" applyNumberFormat="1" applyFont="1" applyFill="1" applyBorder="1" applyAlignment="1" applyProtection="1">
      <alignment horizontal="left" vertical="center" wrapText="1"/>
      <protection hidden="1"/>
    </xf>
    <xf numFmtId="49" fontId="11" fillId="14" borderId="33" xfId="0" applyNumberFormat="1" applyFont="1" applyFill="1" applyBorder="1" applyAlignment="1" applyProtection="1">
      <alignment horizontal="left" vertical="center" wrapText="1"/>
      <protection hidden="1"/>
    </xf>
    <xf numFmtId="49" fontId="11" fillId="17" borderId="11" xfId="0" applyNumberFormat="1" applyFont="1" applyFill="1" applyBorder="1" applyAlignment="1" applyProtection="1">
      <alignment horizontal="center" vertical="center" wrapText="1"/>
      <protection hidden="1"/>
    </xf>
    <xf numFmtId="0" fontId="11" fillId="17" borderId="32" xfId="0" applyFont="1" applyFill="1" applyBorder="1" applyAlignment="1">
      <alignment horizontal="left" vertical="center"/>
    </xf>
    <xf numFmtId="0" fontId="11" fillId="17" borderId="26" xfId="0" applyFont="1" applyFill="1" applyBorder="1" applyAlignment="1" applyProtection="1">
      <alignment horizontal="center" vertical="center" wrapText="1" readingOrder="1"/>
      <protection locked="0"/>
    </xf>
    <xf numFmtId="49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4" fillId="6" borderId="0" xfId="0" applyFont="1" applyFill="1" applyAlignment="1">
      <alignment horizontal="center" vertical="center"/>
    </xf>
    <xf numFmtId="49" fontId="11" fillId="0" borderId="16" xfId="0" applyNumberFormat="1" applyFont="1" applyBorder="1" applyAlignment="1" applyProtection="1">
      <alignment horizontal="center" vertical="center" wrapText="1"/>
      <protection hidden="1"/>
    </xf>
    <xf numFmtId="49" fontId="11" fillId="0" borderId="39" xfId="0" applyNumberFormat="1" applyFont="1" applyBorder="1" applyAlignment="1" applyProtection="1">
      <alignment horizontal="center" vertical="center" wrapText="1"/>
      <protection hidden="1"/>
    </xf>
    <xf numFmtId="49" fontId="11" fillId="0" borderId="40" xfId="0" applyNumberFormat="1" applyFont="1" applyBorder="1" applyAlignment="1" applyProtection="1">
      <alignment horizontal="center" vertical="center" wrapText="1"/>
      <protection hidden="1"/>
    </xf>
    <xf numFmtId="0" fontId="22" fillId="6" borderId="20" xfId="0" applyFont="1" applyFill="1" applyBorder="1" applyAlignment="1">
      <alignment horizontal="center" vertical="center"/>
    </xf>
    <xf numFmtId="0" fontId="22" fillId="6" borderId="21" xfId="0" applyFont="1" applyFill="1" applyBorder="1" applyAlignment="1">
      <alignment horizontal="center" vertical="center"/>
    </xf>
    <xf numFmtId="0" fontId="22" fillId="6" borderId="2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9" fontId="11" fillId="8" borderId="16" xfId="0" applyNumberFormat="1" applyFont="1" applyFill="1" applyBorder="1" applyAlignment="1" applyProtection="1">
      <alignment horizontal="center" vertical="center" wrapText="1"/>
      <protection hidden="1"/>
    </xf>
    <xf numFmtId="49" fontId="11" fillId="8" borderId="39" xfId="0" applyNumberFormat="1" applyFont="1" applyFill="1" applyBorder="1" applyAlignment="1" applyProtection="1">
      <alignment horizontal="center" vertical="center" wrapText="1"/>
      <protection hidden="1"/>
    </xf>
    <xf numFmtId="49" fontId="11" fillId="8" borderId="40" xfId="0" applyNumberFormat="1" applyFont="1" applyFill="1" applyBorder="1" applyAlignment="1" applyProtection="1">
      <alignment horizontal="center" vertical="center" wrapText="1"/>
      <protection hidden="1"/>
    </xf>
    <xf numFmtId="43" fontId="31" fillId="0" borderId="27" xfId="0" applyNumberFormat="1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11" xfId="0" applyFont="1" applyBorder="1" applyAlignment="1">
      <alignment horizontal="right" vertical="center"/>
    </xf>
    <xf numFmtId="0" fontId="31" fillId="0" borderId="14" xfId="0" applyFont="1" applyBorder="1" applyAlignment="1">
      <alignment horizontal="right" vertical="center"/>
    </xf>
    <xf numFmtId="0" fontId="31" fillId="0" borderId="24" xfId="0" applyFont="1" applyBorder="1" applyAlignment="1">
      <alignment horizontal="right" vertical="center"/>
    </xf>
    <xf numFmtId="0" fontId="33" fillId="0" borderId="42" xfId="0" applyFont="1" applyBorder="1" applyAlignment="1" applyProtection="1">
      <alignment horizontal="center" vertical="center" wrapText="1"/>
      <protection hidden="1"/>
    </xf>
    <xf numFmtId="0" fontId="33" fillId="0" borderId="43" xfId="0" applyFont="1" applyBorder="1" applyAlignment="1" applyProtection="1">
      <alignment horizontal="center" vertical="center" wrapText="1"/>
      <protection hidden="1"/>
    </xf>
  </cellXfs>
  <cellStyles count="9">
    <cellStyle name="Millares" xfId="3" builtinId="3"/>
    <cellStyle name="Millares [0]" xfId="4" builtinId="6"/>
    <cellStyle name="Moneda" xfId="8" builtinId="4"/>
    <cellStyle name="Normal" xfId="0" builtinId="0"/>
    <cellStyle name="Normal 10 2" xfId="2"/>
    <cellStyle name="Normal 2" xfId="6"/>
    <cellStyle name="Normal 2 2" xfId="1"/>
    <cellStyle name="Normal 2 5" xfId="5"/>
    <cellStyle name="Porcentaje" xfId="7" builtinId="5"/>
  </cellStyles>
  <dxfs count="119">
    <dxf>
      <font>
        <color rgb="FF00B0F0"/>
      </font>
      <fill>
        <patternFill>
          <bgColor rgb="FF00B050"/>
        </patternFill>
      </fill>
    </dxf>
    <dxf>
      <font>
        <color theme="0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  <sz val="8"/>
        <color auto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readingOrder="0"/>
      <protection hidden="1"/>
    </dxf>
    <dxf>
      <alignment wrapText="1" readingOrder="0"/>
    </dxf>
    <dxf>
      <alignment wrapText="1" readingOrder="0"/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fgColor rgb="FFC0E6F5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nna Salomé Martínez Ramírez" refreshedDate="45442.684705439817" createdVersion="6" refreshedVersion="6" minRefreshableVersion="3" recordCount="252">
  <cacheSource type="worksheet">
    <worksheetSource ref="AK1:BK253" sheet="INSUMOS Y MAQUINARIA"/>
  </cacheSource>
  <cacheFields count="27">
    <cacheField name="SEDE 1 - MANZANA LIEVANO - ALCALDÍA MAYOR" numFmtId="43">
      <sharedItems containsSemiMixedTypes="0" containsString="0" containsNumber="1" minValue="0" maxValue="508503.51957214792"/>
    </cacheField>
    <cacheField name="SEDE 2- DIRECCIÓN DISTRITAL DE ARCHIVO DE  BOGOTA " numFmtId="43">
      <sharedItems containsSemiMixedTypes="0" containsString="0" containsNumber="1" minValue="0" maxValue="135598.03658244503"/>
    </cacheField>
    <cacheField name="SEDE 3 - IMPRENTA DISTRITAL" numFmtId="43">
      <sharedItems containsSemiMixedTypes="0" containsString="0" containsNumber="1" minValue="0" maxValue="127912.4588961588"/>
    </cacheField>
    <cacheField name="SEDE 4 - SEDE ALTERNA RESTREPO " numFmtId="43">
      <sharedItems containsSemiMixedTypes="0" containsString="0" containsNumber="1" minValue="0" maxValue="63956.229448079401"/>
    </cacheField>
    <cacheField name="SEDE 5 - SUPERCADE CAD CARRERA " numFmtId="43">
      <sharedItems containsSemiMixedTypes="0" containsString="0" containsNumber="1" minValue="0" maxValue="187476.55655591539"/>
    </cacheField>
    <cacheField name="SEDE 6 - SUPERCADE AMERICAS " numFmtId="43">
      <sharedItems containsSemiMixedTypes="0" containsString="0" containsNumber="1" minValue="0" maxValue="70303.708708468272"/>
    </cacheField>
    <cacheField name="SEDE 7 - SUPERCADE BOSA " numFmtId="43">
      <sharedItems containsSemiMixedTypes="0" containsString="0" containsNumber="1" minValue="0" maxValue="70303.708708468272"/>
    </cacheField>
    <cacheField name="SEDE 8 - SUPERCADE CALLE 13 " numFmtId="43">
      <sharedItems containsSemiMixedTypes="0" containsString="0" containsNumber="1" minValue="0" maxValue="183061.26704597328"/>
    </cacheField>
    <cacheField name="SEDE 9 - SUPERCADE 20 DE JULIO " numFmtId="43">
      <sharedItems containsSemiMixedTypes="0" containsString="0" containsNumber="1" minValue="0" maxValue="70303.708708468272"/>
    </cacheField>
    <cacheField name="SEDE 10 - SUPERCADE MANITAS " numFmtId="43">
      <sharedItems containsSemiMixedTypes="0" containsString="0" containsNumber="1" minValue="0" maxValue="93738.278277957696"/>
    </cacheField>
    <cacheField name="SEDE 11 - SUPERCADE SUBA " numFmtId="43">
      <sharedItems containsSemiMixedTypes="0" containsString="0" containsNumber="1" minValue="0" maxValue="70303.708708468272"/>
    </cacheField>
    <cacheField name="SEDE 12 - SUPERCADE SOCIAL" numFmtId="43">
      <sharedItems containsSemiMixedTypes="0" containsString="0" containsNumber="1" minValue="0" maxValue="91530.633522986638"/>
    </cacheField>
    <cacheField name="SEDE 13 - CADE SERVITA " numFmtId="43">
      <sharedItems containsSemiMixedTypes="0" containsString="0" containsNumber="1" minValue="0" maxValue="46869.139138978848"/>
    </cacheField>
    <cacheField name="SEDE 14 - CADE LA VICTORIA " numFmtId="43">
      <sharedItems containsSemiMixedTypes="0" containsString="0" containsNumber="1" minValue="0" maxValue="45199.345527481673"/>
    </cacheField>
    <cacheField name="SEDE 15 - CADE LA GAITANA " numFmtId="43">
      <sharedItems containsSemiMixedTypes="0" containsString="0" containsNumber="1" minValue="0" maxValue="26260.508079875141"/>
    </cacheField>
    <cacheField name="SEDE 16 - SUPERCADE ENGATIVA " numFmtId="43">
      <sharedItems containsSemiMixedTypes="0" containsString="0" containsNumber="1" minValue="0" maxValue="45199.345527481673"/>
    </cacheField>
    <cacheField name="SEDE 17 - CADE LOS LUCEROS " numFmtId="43">
      <sharedItems containsSemiMixedTypes="0" containsString="0" containsNumber="1" minValue="0" maxValue="46869.139138978848"/>
    </cacheField>
    <cacheField name="SEDE 18 - CENTRO DE MEMORIA, PAZ Y RECONCILIACIÓN " numFmtId="43">
      <sharedItems containsSemiMixedTypes="0" containsString="0" containsNumber="1" minValue="0" maxValue="127912.4588961588"/>
    </cacheField>
    <cacheField name="SEDE 19 - CENTRO DE ENCUENTRO BOSA " numFmtId="43">
      <sharedItems containsSemiMixedTypes="0" containsString="0" containsNumber="1" minValue="0" maxValue="57913.457051102436"/>
    </cacheField>
    <cacheField name="SEDE 20 - CENTRO DE ENCUENTRO CHAPINERO " numFmtId="43">
      <sharedItems containsSemiMixedTypes="0" containsString="0" containsNumber="1" minValue="0" maxValue="63956.229448079401"/>
    </cacheField>
    <cacheField name="SEDE 21 - CENTRO DE ENCUENTRO CIUDAD BOLIVAR " numFmtId="43">
      <sharedItems containsSemiMixedTypes="0" containsString="0" containsNumber="1" minValue="0" maxValue="63956.229448079401"/>
    </cacheField>
    <cacheField name="SEDE 22 - CENTRO DE ENCUENTRO KENNEDY PATIO BONITO " numFmtId="43">
      <sharedItems containsSemiMixedTypes="0" containsString="0" containsNumber="1" minValue="0" maxValue="63956.229448079401"/>
    </cacheField>
    <cacheField name="SEDE 23 - CENTRO DE ENCUENTRO RAFAEL URIBE " numFmtId="43">
      <sharedItems containsSemiMixedTypes="0" containsString="0" containsNumber="1" minValue="0" maxValue="46869.139138978848"/>
    </cacheField>
    <cacheField name="SEDE 24 - CENTRO DE ENCUENTRO SUBA " numFmtId="43">
      <sharedItems containsSemiMixedTypes="0" containsString="0" containsNumber="1" minValue="0" maxValue="26260.508079875141"/>
    </cacheField>
    <cacheField name="SEDE 25 - SEDE ALTERNA TEQUENDAMA" numFmtId="43">
      <sharedItems containsSemiMixedTypes="0" containsString="0" containsNumber="1" minValue="0" maxValue="57913.457051102436"/>
    </cacheField>
    <cacheField name="RUBRO" numFmtId="0">
      <sharedItems count="42">
        <s v="O2120201002032352001"/>
        <s v="O2120201002032381302"/>
        <s v="O2120201002032382103"/>
        <s v="O2120201002032391101"/>
        <s v="O2120201002032399921"/>
        <s v="O2120201002042441001"/>
        <s v="O2120201002072719007"/>
        <s v="O2120201002072719009"/>
        <s v="O2120201002072732007"/>
        <s v="O2120201002072792104"/>
        <s v="O2120201002082823803"/>
        <s v="O2120201003013191409"/>
        <s v="O2120201003023213101"/>
        <s v="O2120201003023213102"/>
        <s v="O2120201003023219303"/>
        <s v="O2120201003023219304"/>
        <s v="O2120201003023219907"/>
        <s v="O2120201003033335001"/>
        <s v="O2120201003033335004"/>
        <s v="O2120201003043424014"/>
        <s v="O2120201003043466401"/>
        <s v="O2120201003053532101"/>
        <s v="O2120201003053532103"/>
        <s v="O2120201003053532104"/>
        <s v="O2120201003053532105"/>
        <s v="O2120201003053532201"/>
        <s v="O2120201003053532204"/>
        <s v="O2120201003053533102"/>
        <s v="O2120201003053533202"/>
        <s v="O2120201003053549945"/>
        <s v="O2120201003063641001"/>
        <s v="O2120201003063694012"/>
        <s v="O2120201003063694016"/>
        <s v="O2120201003073719199"/>
        <s v="O2120201003073719305"/>
        <s v="O2120201003073722101"/>
        <s v="O2120201003083899302"/>
        <s v="O2120201003083899303"/>
        <s v="O2120201004024291231"/>
        <s v="O2120201004024299201"/>
        <s v="O21202020070373122"/>
        <s v="O21202020070373230"/>
      </sharedItems>
    </cacheField>
    <cacheField name="NOMBRE RUBRO" numFmtId="0">
      <sharedItems count="42">
        <s v="Azúcar refinada"/>
        <s v=" Café molido"/>
        <s v=" Café instantáneo aglomerado o atomizado"/>
        <s v="Té elaborado"/>
        <s v="Productos aromáticos diversos"/>
        <s v="Agua purificada (envasada)"/>
        <s v="Filtros de material textil, para usos técnicos e industriales"/>
        <s v=" Paños absorbentes desechables para uso doméstico"/>
        <s v=" Mechas para trapero"/>
        <s v="Fieltros de algodón"/>
        <s v="Guantes de fibras artificiales y sintéticas"/>
        <s v="Aplicadores, bajalenguas y otros para usos higiénicos, de madera"/>
        <s v="Papel del tipo utilizado para papel higiénico"/>
        <s v="Papel para servilletas, toallas y similares"/>
        <s v="Pañuelos de papel"/>
        <s v="Toallas de papel"/>
        <s v="Vasos de papel o cartón"/>
        <s v="Solventes para insecticida"/>
        <s v="Varsol-disolvente núm. 4"/>
        <s v="Hipoclorito de sodio"/>
        <s v="Desinfectantes"/>
        <s v="Jabones en pasta para lavar"/>
        <s v="Jabones líquidos para lavar"/>
        <s v="Jabones industriales"/>
        <s v="Jabones de tocador"/>
        <s v="Detergentes en polvo"/>
        <s v="Preparaciones para limpiar vidrios"/>
        <s v="Purificadores líquidos de ambiente"/>
        <s v="Ceras para pisos"/>
        <s v="Productos químicos especiales para tratamiento de pisos"/>
        <s v="Bolsas de material plástico sin impresión"/>
        <s v="Recipientes de material plástico-canecas para la basura"/>
        <s v="Recogedores plásticos de basura"/>
        <s v="Envases n.c.p. de vidrio"/>
        <s v="Vasos y jarros de vidrio"/>
        <s v="Vajillas de loza-pedernal"/>
        <s v="Escobas"/>
        <s v="Cepillos para lavar o fregar"/>
        <s v="Esponjas y esponjillas metálicas"/>
        <s v="Mangos metálicos"/>
        <s v="Servicios de arrendamiento o de alquiler de maquinaria y equipo de construcción sin operario"/>
        <s v="Servicios de arrendamiento sin opción de compra de muebles y otros aparatos domést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2"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x v="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x v="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"/>
    <x v="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"/>
    <x v="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"/>
    <x v="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"/>
    <x v="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5"/>
    <x v="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5"/>
    <x v="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7"/>
    <x v="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7"/>
    <x v="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7"/>
    <x v="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7"/>
    <x v="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0"/>
    <x v="1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0"/>
    <x v="1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0"/>
    <x v="1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0"/>
    <x v="1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1"/>
    <x v="1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1"/>
    <x v="1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  <x v="1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  <x v="1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  <x v="1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  <x v="1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4"/>
    <x v="1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4"/>
    <x v="1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5"/>
    <x v="1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5"/>
    <x v="1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5"/>
    <x v="1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5"/>
    <x v="1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7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7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7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7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9"/>
    <x v="1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9"/>
    <x v="1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1"/>
    <x v="2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1"/>
    <x v="2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2"/>
    <x v="2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2"/>
    <x v="2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3"/>
    <x v="2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3"/>
    <x v="2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4"/>
    <x v="2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4"/>
    <x v="2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5"/>
    <x v="2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5"/>
    <x v="2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6"/>
    <x v="2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6"/>
    <x v="2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x v="2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x v="2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x v="2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x v="2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1"/>
    <x v="3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1"/>
    <x v="3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2"/>
    <x v="3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2"/>
    <x v="3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3"/>
    <x v="3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3"/>
    <x v="3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4"/>
    <x v="3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4"/>
    <x v="3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5"/>
    <x v="3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5"/>
    <x v="3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6221.82395385805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11180.710508127011"/>
    <n v="1118.0710508127011"/>
    <n v="1118.0710508127011"/>
    <n v="1118.0710508127011"/>
    <n v="1118.0710508127011"/>
    <n v="745.38070054180071"/>
    <n v="745.38070054180071"/>
    <n v="1118.071050812701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5526.65120581952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13420.2575880356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40408.42500420587"/>
    <n v="0"/>
    <n v="0"/>
    <n v="20204.212502102935"/>
    <n v="0"/>
    <n v="0"/>
    <n v="0"/>
    <n v="0"/>
    <n v="0"/>
    <n v="0"/>
    <n v="0"/>
    <n v="20204.212502102935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406794.10974733508"/>
    <n v="135598.03658244503"/>
    <n v="22599.672763740837"/>
    <n v="0"/>
    <n v="45199.345527481673"/>
    <n v="45199.345527481673"/>
    <n v="45199.345527481673"/>
    <n v="45199.345527481673"/>
    <n v="45199.345527481673"/>
    <n v="90398.691054963347"/>
    <n v="45199.345527481673"/>
    <n v="0"/>
    <n v="22599.672763740837"/>
    <n v="45199.345527481673"/>
    <n v="22599.672763740837"/>
    <n v="45199.345527481673"/>
    <n v="22599.672763740837"/>
    <n v="45199.345527481673"/>
    <n v="22599.672763740837"/>
    <n v="22599.672763740837"/>
    <n v="22599.672763740837"/>
    <n v="22599.672763740837"/>
    <n v="22599.672763740837"/>
    <n v="22599.672763740837"/>
    <n v="45199.345527481673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398387.68268132024"/>
    <n v="93738.278277957696"/>
    <n v="117172.84784744712"/>
    <n v="46869.139138978848"/>
    <n v="187476.55655591539"/>
    <n v="70303.708708468272"/>
    <n v="70303.708708468272"/>
    <n v="70303.708708468272"/>
    <n v="70303.708708468272"/>
    <n v="93738.278277957696"/>
    <n v="70303.708708468272"/>
    <n v="46869.139138978848"/>
    <n v="46869.139138978848"/>
    <n v="23434.569569489424"/>
    <n v="23434.569569489424"/>
    <n v="23434.569569489424"/>
    <n v="46869.139138978848"/>
    <n v="37495.311311183075"/>
    <n v="23434.569569489424"/>
    <n v="36714.158992200093"/>
    <n v="23434.569569489424"/>
    <n v="46869.139138978848"/>
    <n v="46869.139138978848"/>
    <n v="23434.569569489424"/>
    <n v="36714.158992200093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63926.919549789309"/>
    <n v="19178.075864936793"/>
    <n v="9589.0379324683963"/>
    <n v="9589.0379324683963"/>
    <n v="0"/>
    <n v="0"/>
    <n v="0"/>
    <n v="0"/>
    <n v="0"/>
    <n v="0"/>
    <n v="0"/>
    <n v="0"/>
    <n v="0"/>
    <n v="0"/>
    <n v="0"/>
    <n v="0"/>
    <n v="0"/>
    <n v="3196.3459774894654"/>
    <n v="0"/>
    <n v="0"/>
    <n v="3196.3459774894654"/>
    <n v="0"/>
    <n v="0"/>
    <n v="3196.3459774894654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37004.994438401431"/>
    <n v="0"/>
    <n v="37004.9944384014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8597.2606216146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41940.66523164852"/>
    <n v="41940.66523164852"/>
    <n v="41940.665231648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138507.55183250946"/>
    <n v="57711.47993021227"/>
    <n v="34626.887958127365"/>
    <n v="11542.295986042454"/>
    <n v="34626.887958127365"/>
    <n v="34626.887958127365"/>
    <n v="34626.887958127365"/>
    <n v="34626.887958127365"/>
    <n v="34626.887958127365"/>
    <n v="34626.887958127365"/>
    <n v="23084.591972084909"/>
    <n v="23084.591972084909"/>
    <n v="23084.591972084909"/>
    <n v="23084.591972084909"/>
    <n v="23084.591972084909"/>
    <n v="23084.591972084909"/>
    <n v="23084.591972084909"/>
    <n v="34626.887958127365"/>
    <n v="23084.591972084909"/>
    <n v="23084.591972084909"/>
    <n v="23084.591972084909"/>
    <n v="23084.591972084909"/>
    <n v="23084.591972084909"/>
    <n v="23084.591972084909"/>
    <n v="23084.591972084909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120887.77588676233"/>
    <n v="60068.460067956439"/>
    <n v="15017.11501698911"/>
    <n v="30034.23003397822"/>
    <n v="30034.23003397822"/>
    <n v="30034.23003397822"/>
    <n v="30034.23003397822"/>
    <n v="30034.23003397822"/>
    <n v="30034.23003397822"/>
    <n v="30034.23003397822"/>
    <n v="30034.23003397822"/>
    <n v="15017.11501698911"/>
    <n v="15017.11501698911"/>
    <n v="15017.11501698911"/>
    <n v="15017.11501698911"/>
    <n v="15017.11501698911"/>
    <n v="15017.11501698911"/>
    <n v="30034.23003397822"/>
    <n v="15017.11501698911"/>
    <n v="15017.11501698911"/>
    <n v="15017.11501698911"/>
    <n v="15017.11501698911"/>
    <n v="15017.11501698911"/>
    <n v="15017.11501698911"/>
    <n v="15017.11501698911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47209.250037949067"/>
    <n v="6744.1785768498667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25086.951360220191"/>
    <n v="16724.634240146795"/>
    <n v="8362.3171200733977"/>
    <n v="0"/>
    <n v="0"/>
    <n v="0"/>
    <n v="0"/>
    <n v="0"/>
    <n v="0"/>
    <n v="0"/>
    <n v="0"/>
    <n v="0"/>
    <n v="0"/>
    <n v="0"/>
    <n v="0"/>
    <n v="0"/>
    <n v="0"/>
    <n v="8362.3171200733977"/>
    <n v="0"/>
    <n v="8362.3171200733977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4437.61533345816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6217.49034513397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139776.87356637957"/>
    <n v="46592.291188793191"/>
    <n v="15530.763729597731"/>
    <n v="0"/>
    <n v="15530.7637295977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191868.68834423821"/>
    <n v="0"/>
    <n v="127912.4588961588"/>
    <n v="63956.229448079401"/>
    <n v="0"/>
    <n v="0"/>
    <n v="0"/>
    <n v="0"/>
    <n v="0"/>
    <n v="0"/>
    <n v="0"/>
    <n v="0"/>
    <n v="0"/>
    <n v="0"/>
    <n v="0"/>
    <n v="0"/>
    <n v="0"/>
    <n v="127912.4588961588"/>
    <n v="0"/>
    <n v="63956.229448079401"/>
    <n v="63956.229448079401"/>
    <n v="63956.229448079401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26260.508079875141"/>
    <n v="26260.508079875141"/>
    <n v="30637.259426520999"/>
    <n v="26260.508079875141"/>
    <n v="0"/>
    <n v="0"/>
    <n v="0"/>
    <n v="26260.508079875141"/>
    <n v="0"/>
    <n v="0"/>
    <n v="0"/>
    <n v="30637.259426520999"/>
    <n v="26260.508079875141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508503.51957214792"/>
    <n v="47460.328493400477"/>
    <n v="0"/>
    <n v="0"/>
    <n v="91530.633522986638"/>
    <n v="40680.281565771838"/>
    <n v="40680.281565771838"/>
    <n v="183061.26704597328"/>
    <n v="47460.328493400477"/>
    <n v="61020.422348657754"/>
    <n v="40680.281565771838"/>
    <n v="91530.633522986638"/>
    <n v="0"/>
    <n v="0"/>
    <n v="0"/>
    <n v="40680.281565771838"/>
    <n v="30510.211174328877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57913.457051102436"/>
    <n v="57913.457051102436"/>
    <n v="0"/>
    <n v="0"/>
    <n v="0"/>
    <n v="0"/>
    <n v="0"/>
    <n v="0"/>
    <n v="0"/>
    <n v="0"/>
    <n v="0"/>
    <n v="0"/>
    <n v="0"/>
    <n v="0"/>
    <n v="0"/>
    <n v="0"/>
    <n v="0"/>
    <n v="57913.457051102436"/>
    <n v="57913.457051102436"/>
    <n v="0"/>
    <n v="0"/>
    <n v="0"/>
    <n v="0"/>
    <n v="0"/>
    <n v="57913.457051102436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296270.923309677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4:Z89" firstHeaderRow="0" firstDataRow="1" firstDataCol="1"/>
  <pivotFields count="27"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axis="axisRow" showAl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Row" showAll="0">
      <items count="43">
        <item x="2"/>
        <item x="1"/>
        <item x="8"/>
        <item x="7"/>
        <item x="5"/>
        <item x="11"/>
        <item x="0"/>
        <item x="30"/>
        <item x="37"/>
        <item x="28"/>
        <item x="20"/>
        <item x="25"/>
        <item x="33"/>
        <item x="36"/>
        <item x="38"/>
        <item x="9"/>
        <item x="6"/>
        <item x="10"/>
        <item x="19"/>
        <item x="24"/>
        <item x="21"/>
        <item x="23"/>
        <item x="22"/>
        <item x="39"/>
        <item x="14"/>
        <item x="12"/>
        <item x="13"/>
        <item x="26"/>
        <item x="4"/>
        <item x="29"/>
        <item x="27"/>
        <item x="31"/>
        <item x="32"/>
        <item x="40"/>
        <item x="41"/>
        <item x="17"/>
        <item x="3"/>
        <item x="15"/>
        <item x="35"/>
        <item x="18"/>
        <item x="16"/>
        <item x="34"/>
        <item t="default"/>
      </items>
    </pivotField>
  </pivotFields>
  <rowFields count="2">
    <field x="25"/>
    <field x="26"/>
  </rowFields>
  <rowItems count="85">
    <i>
      <x/>
    </i>
    <i r="1">
      <x v="6"/>
    </i>
    <i>
      <x v="1"/>
    </i>
    <i r="1">
      <x v="1"/>
    </i>
    <i>
      <x v="2"/>
    </i>
    <i r="1">
      <x/>
    </i>
    <i>
      <x v="3"/>
    </i>
    <i r="1">
      <x v="36"/>
    </i>
    <i>
      <x v="4"/>
    </i>
    <i r="1">
      <x v="28"/>
    </i>
    <i>
      <x v="5"/>
    </i>
    <i r="1">
      <x v="4"/>
    </i>
    <i>
      <x v="6"/>
    </i>
    <i r="1">
      <x v="16"/>
    </i>
    <i>
      <x v="7"/>
    </i>
    <i r="1">
      <x v="3"/>
    </i>
    <i>
      <x v="8"/>
    </i>
    <i r="1">
      <x v="2"/>
    </i>
    <i>
      <x v="9"/>
    </i>
    <i r="1">
      <x v="15"/>
    </i>
    <i>
      <x v="10"/>
    </i>
    <i r="1">
      <x v="17"/>
    </i>
    <i>
      <x v="11"/>
    </i>
    <i r="1">
      <x v="5"/>
    </i>
    <i>
      <x v="12"/>
    </i>
    <i r="1">
      <x v="25"/>
    </i>
    <i>
      <x v="13"/>
    </i>
    <i r="1">
      <x v="26"/>
    </i>
    <i>
      <x v="14"/>
    </i>
    <i r="1">
      <x v="24"/>
    </i>
    <i>
      <x v="15"/>
    </i>
    <i r="1">
      <x v="37"/>
    </i>
    <i>
      <x v="16"/>
    </i>
    <i r="1">
      <x v="40"/>
    </i>
    <i>
      <x v="17"/>
    </i>
    <i r="1">
      <x v="35"/>
    </i>
    <i>
      <x v="18"/>
    </i>
    <i r="1">
      <x v="39"/>
    </i>
    <i>
      <x v="19"/>
    </i>
    <i r="1">
      <x v="18"/>
    </i>
    <i>
      <x v="20"/>
    </i>
    <i r="1">
      <x v="10"/>
    </i>
    <i>
      <x v="21"/>
    </i>
    <i r="1">
      <x v="20"/>
    </i>
    <i>
      <x v="22"/>
    </i>
    <i r="1">
      <x v="22"/>
    </i>
    <i>
      <x v="23"/>
    </i>
    <i r="1">
      <x v="21"/>
    </i>
    <i>
      <x v="24"/>
    </i>
    <i r="1">
      <x v="19"/>
    </i>
    <i>
      <x v="25"/>
    </i>
    <i r="1">
      <x v="11"/>
    </i>
    <i>
      <x v="26"/>
    </i>
    <i r="1">
      <x v="27"/>
    </i>
    <i>
      <x v="27"/>
    </i>
    <i r="1">
      <x v="30"/>
    </i>
    <i>
      <x v="28"/>
    </i>
    <i r="1">
      <x v="9"/>
    </i>
    <i>
      <x v="29"/>
    </i>
    <i r="1">
      <x v="29"/>
    </i>
    <i>
      <x v="30"/>
    </i>
    <i r="1">
      <x v="7"/>
    </i>
    <i>
      <x v="31"/>
    </i>
    <i r="1">
      <x v="31"/>
    </i>
    <i>
      <x v="32"/>
    </i>
    <i r="1">
      <x v="32"/>
    </i>
    <i>
      <x v="33"/>
    </i>
    <i r="1">
      <x v="12"/>
    </i>
    <i>
      <x v="34"/>
    </i>
    <i r="1">
      <x v="41"/>
    </i>
    <i>
      <x v="35"/>
    </i>
    <i r="1">
      <x v="38"/>
    </i>
    <i>
      <x v="36"/>
    </i>
    <i r="1">
      <x v="13"/>
    </i>
    <i>
      <x v="37"/>
    </i>
    <i r="1">
      <x v="8"/>
    </i>
    <i>
      <x v="38"/>
    </i>
    <i r="1">
      <x v="14"/>
    </i>
    <i>
      <x v="39"/>
    </i>
    <i r="1">
      <x v="23"/>
    </i>
    <i>
      <x v="40"/>
    </i>
    <i r="1">
      <x v="33"/>
    </i>
    <i>
      <x v="41"/>
    </i>
    <i r="1">
      <x v="34"/>
    </i>
    <i t="grand">
      <x/>
    </i>
  </rowItems>
  <colFields count="1">
    <field x="-2"/>
  </colFields>
  <colItems count="2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</colItems>
  <dataFields count="25">
    <dataField name="Suma de SEDE 1 - MANZANA LIEVANO - ALCALDÍA MAYOR" fld="0" baseField="0" baseItem="0"/>
    <dataField name="Suma de SEDE 2- DIRECCIÓN DISTRITAL DE ARCHIVO DE  BOGOTA " fld="1" baseField="0" baseItem="0"/>
    <dataField name="Suma de SEDE 3 - IMPRENTA DISTRITAL" fld="2" baseField="0" baseItem="0"/>
    <dataField name="Suma de SEDE 4 - SEDE ALTERNA RESTREPO " fld="3" baseField="0" baseItem="0"/>
    <dataField name="Suma de SEDE 5 - SUPERCADE CAD CARRERA " fld="4" baseField="0" baseItem="0"/>
    <dataField name="Suma de SEDE 6 - SUPERCADE AMERICAS " fld="5" baseField="0" baseItem="0"/>
    <dataField name="Suma de SEDE 7 - SUPERCADE BOSA " fld="6" baseField="0" baseItem="0"/>
    <dataField name="Suma de SEDE 8 - SUPERCADE CALLE 13 " fld="7" baseField="0" baseItem="0"/>
    <dataField name="Suma de SEDE 9 - SUPERCADE 20 DE JULIO " fld="8" baseField="0" baseItem="0"/>
    <dataField name="Suma de SEDE 10 - SUPERCADE MANITAS " fld="9" baseField="0" baseItem="0"/>
    <dataField name="Suma de SEDE 11 - SUPERCADE SUBA " fld="10" baseField="0" baseItem="0"/>
    <dataField name="Suma de SEDE 12 - SUPERCADE SOCIAL" fld="11" baseField="0" baseItem="0"/>
    <dataField name="Suma de SEDE 13 - CADE SERVITA " fld="12" baseField="0" baseItem="0"/>
    <dataField name="Suma de SEDE 14 - CADE LA VICTORIA " fld="13" baseField="0" baseItem="0"/>
    <dataField name="Suma de SEDE 15 - CADE LA GAITANA " fld="14" baseField="0" baseItem="0"/>
    <dataField name="Suma de SEDE 16 - SUPERCADE ENGATIVA " fld="15" baseField="0" baseItem="0"/>
    <dataField name="Suma de SEDE 17 - CADE LOS LUCEROS " fld="16" baseField="0" baseItem="0"/>
    <dataField name="Suma de SEDE 18 - CENTRO DE MEMORIA, PAZ Y RECONCILIACIÓN " fld="17" baseField="0" baseItem="0"/>
    <dataField name="Suma de SEDE 19 - CENTRO DE ENCUENTRO BOSA " fld="18" baseField="0" baseItem="0"/>
    <dataField name="Suma de SEDE 20 - CENTRO DE ENCUENTRO CHAPINERO " fld="19" baseField="0" baseItem="0"/>
    <dataField name="Suma de SEDE 21 - CENTRO DE ENCUENTRO CIUDAD BOLIVAR " fld="20" baseField="0" baseItem="0"/>
    <dataField name="Suma de SEDE 22 - CENTRO DE ENCUENTRO KENNEDY PATIO BONITO " fld="21" baseField="0" baseItem="0"/>
    <dataField name="Suma de SEDE 23 - CENTRO DE ENCUENTRO RAFAEL URIBE " fld="22" baseField="0" baseItem="0"/>
    <dataField name="Suma de SEDE 24 - CENTRO DE ENCUENTRO SUBA " fld="23" baseField="0" baseItem="0"/>
    <dataField name="Suma de SEDE 25 - SEDE ALTERNA TEQUENDAMA" fld="24" baseField="0" baseItem="0"/>
  </dataFields>
  <formats count="99">
    <format dxfId="100">
      <pivotArea outline="0" collapsedLevelsAreSubtotals="1" fieldPosition="0"/>
    </format>
    <format dxfId="99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98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97">
      <pivotArea type="all" dataOnly="0" outline="0" fieldPosition="0"/>
    </format>
    <format dxfId="96">
      <pivotArea outline="0" collapsedLevelsAreSubtotals="1" fieldPosition="0"/>
    </format>
    <format dxfId="95">
      <pivotArea field="25" type="button" dataOnly="0" labelOnly="1" outline="0" axis="axisRow" fieldPosition="0"/>
    </format>
    <format dxfId="94">
      <pivotArea dataOnly="0" labelOnly="1" fieldPosition="0">
        <references count="1">
          <reference field="25" count="0"/>
        </references>
      </pivotArea>
    </format>
    <format dxfId="93">
      <pivotArea dataOnly="0" labelOnly="1" grandRow="1" outline="0" fieldPosition="0"/>
    </format>
    <format dxfId="92">
      <pivotArea dataOnly="0" labelOnly="1" fieldPosition="0">
        <references count="2">
          <reference field="25" count="1" selected="0">
            <x v="0"/>
          </reference>
          <reference field="26" count="1">
            <x v="6"/>
          </reference>
        </references>
      </pivotArea>
    </format>
    <format dxfId="91">
      <pivotArea dataOnly="0" labelOnly="1" fieldPosition="0">
        <references count="2">
          <reference field="25" count="1" selected="0">
            <x v="1"/>
          </reference>
          <reference field="26" count="1">
            <x v="1"/>
          </reference>
        </references>
      </pivotArea>
    </format>
    <format dxfId="90">
      <pivotArea dataOnly="0" labelOnly="1" fieldPosition="0">
        <references count="2">
          <reference field="25" count="1" selected="0">
            <x v="2"/>
          </reference>
          <reference field="26" count="1">
            <x v="0"/>
          </reference>
        </references>
      </pivotArea>
    </format>
    <format dxfId="89">
      <pivotArea dataOnly="0" labelOnly="1" fieldPosition="0">
        <references count="2">
          <reference field="25" count="1" selected="0">
            <x v="3"/>
          </reference>
          <reference field="26" count="1">
            <x v="36"/>
          </reference>
        </references>
      </pivotArea>
    </format>
    <format dxfId="88">
      <pivotArea dataOnly="0" labelOnly="1" fieldPosition="0">
        <references count="2">
          <reference field="25" count="1" selected="0">
            <x v="4"/>
          </reference>
          <reference field="26" count="1">
            <x v="28"/>
          </reference>
        </references>
      </pivotArea>
    </format>
    <format dxfId="87">
      <pivotArea dataOnly="0" labelOnly="1" fieldPosition="0">
        <references count="2">
          <reference field="25" count="1" selected="0">
            <x v="5"/>
          </reference>
          <reference field="26" count="1">
            <x v="4"/>
          </reference>
        </references>
      </pivotArea>
    </format>
    <format dxfId="86">
      <pivotArea dataOnly="0" labelOnly="1" fieldPosition="0">
        <references count="2">
          <reference field="25" count="1" selected="0">
            <x v="6"/>
          </reference>
          <reference field="26" count="1">
            <x v="16"/>
          </reference>
        </references>
      </pivotArea>
    </format>
    <format dxfId="85">
      <pivotArea dataOnly="0" labelOnly="1" fieldPosition="0">
        <references count="2">
          <reference field="25" count="1" selected="0">
            <x v="7"/>
          </reference>
          <reference field="26" count="1">
            <x v="3"/>
          </reference>
        </references>
      </pivotArea>
    </format>
    <format dxfId="84">
      <pivotArea dataOnly="0" labelOnly="1" fieldPosition="0">
        <references count="2">
          <reference field="25" count="1" selected="0">
            <x v="8"/>
          </reference>
          <reference field="26" count="1">
            <x v="2"/>
          </reference>
        </references>
      </pivotArea>
    </format>
    <format dxfId="83">
      <pivotArea dataOnly="0" labelOnly="1" fieldPosition="0">
        <references count="2">
          <reference field="25" count="1" selected="0">
            <x v="9"/>
          </reference>
          <reference field="26" count="1">
            <x v="15"/>
          </reference>
        </references>
      </pivotArea>
    </format>
    <format dxfId="82">
      <pivotArea dataOnly="0" labelOnly="1" fieldPosition="0">
        <references count="2">
          <reference field="25" count="1" selected="0">
            <x v="10"/>
          </reference>
          <reference field="26" count="1">
            <x v="17"/>
          </reference>
        </references>
      </pivotArea>
    </format>
    <format dxfId="81">
      <pivotArea dataOnly="0" labelOnly="1" fieldPosition="0">
        <references count="2">
          <reference field="25" count="1" selected="0">
            <x v="11"/>
          </reference>
          <reference field="26" count="1">
            <x v="5"/>
          </reference>
        </references>
      </pivotArea>
    </format>
    <format dxfId="80">
      <pivotArea dataOnly="0" labelOnly="1" fieldPosition="0">
        <references count="2">
          <reference field="25" count="1" selected="0">
            <x v="12"/>
          </reference>
          <reference field="26" count="1">
            <x v="25"/>
          </reference>
        </references>
      </pivotArea>
    </format>
    <format dxfId="79">
      <pivotArea dataOnly="0" labelOnly="1" fieldPosition="0">
        <references count="2">
          <reference field="25" count="1" selected="0">
            <x v="13"/>
          </reference>
          <reference field="26" count="1">
            <x v="26"/>
          </reference>
        </references>
      </pivotArea>
    </format>
    <format dxfId="78">
      <pivotArea dataOnly="0" labelOnly="1" fieldPosition="0">
        <references count="2">
          <reference field="25" count="1" selected="0">
            <x v="14"/>
          </reference>
          <reference field="26" count="1">
            <x v="24"/>
          </reference>
        </references>
      </pivotArea>
    </format>
    <format dxfId="77">
      <pivotArea dataOnly="0" labelOnly="1" fieldPosition="0">
        <references count="2">
          <reference field="25" count="1" selected="0">
            <x v="15"/>
          </reference>
          <reference field="26" count="1">
            <x v="37"/>
          </reference>
        </references>
      </pivotArea>
    </format>
    <format dxfId="76">
      <pivotArea dataOnly="0" labelOnly="1" fieldPosition="0">
        <references count="2">
          <reference field="25" count="1" selected="0">
            <x v="16"/>
          </reference>
          <reference field="26" count="1">
            <x v="40"/>
          </reference>
        </references>
      </pivotArea>
    </format>
    <format dxfId="75">
      <pivotArea dataOnly="0" labelOnly="1" fieldPosition="0">
        <references count="2">
          <reference field="25" count="1" selected="0">
            <x v="17"/>
          </reference>
          <reference field="26" count="1">
            <x v="35"/>
          </reference>
        </references>
      </pivotArea>
    </format>
    <format dxfId="74">
      <pivotArea dataOnly="0" labelOnly="1" fieldPosition="0">
        <references count="2">
          <reference field="25" count="1" selected="0">
            <x v="18"/>
          </reference>
          <reference field="26" count="1">
            <x v="39"/>
          </reference>
        </references>
      </pivotArea>
    </format>
    <format dxfId="73">
      <pivotArea dataOnly="0" labelOnly="1" fieldPosition="0">
        <references count="2">
          <reference field="25" count="1" selected="0">
            <x v="19"/>
          </reference>
          <reference field="26" count="1">
            <x v="18"/>
          </reference>
        </references>
      </pivotArea>
    </format>
    <format dxfId="72">
      <pivotArea dataOnly="0" labelOnly="1" fieldPosition="0">
        <references count="2">
          <reference field="25" count="1" selected="0">
            <x v="20"/>
          </reference>
          <reference field="26" count="1">
            <x v="10"/>
          </reference>
        </references>
      </pivotArea>
    </format>
    <format dxfId="71">
      <pivotArea dataOnly="0" labelOnly="1" fieldPosition="0">
        <references count="2">
          <reference field="25" count="1" selected="0">
            <x v="21"/>
          </reference>
          <reference field="26" count="1">
            <x v="20"/>
          </reference>
        </references>
      </pivotArea>
    </format>
    <format dxfId="70">
      <pivotArea dataOnly="0" labelOnly="1" fieldPosition="0">
        <references count="2">
          <reference field="25" count="1" selected="0">
            <x v="22"/>
          </reference>
          <reference field="26" count="1">
            <x v="22"/>
          </reference>
        </references>
      </pivotArea>
    </format>
    <format dxfId="69">
      <pivotArea dataOnly="0" labelOnly="1" fieldPosition="0">
        <references count="2">
          <reference field="25" count="1" selected="0">
            <x v="23"/>
          </reference>
          <reference field="26" count="1">
            <x v="21"/>
          </reference>
        </references>
      </pivotArea>
    </format>
    <format dxfId="68">
      <pivotArea dataOnly="0" labelOnly="1" fieldPosition="0">
        <references count="2">
          <reference field="25" count="1" selected="0">
            <x v="24"/>
          </reference>
          <reference field="26" count="1">
            <x v="19"/>
          </reference>
        </references>
      </pivotArea>
    </format>
    <format dxfId="67">
      <pivotArea dataOnly="0" labelOnly="1" fieldPosition="0">
        <references count="2">
          <reference field="25" count="1" selected="0">
            <x v="25"/>
          </reference>
          <reference field="26" count="1">
            <x v="11"/>
          </reference>
        </references>
      </pivotArea>
    </format>
    <format dxfId="66">
      <pivotArea dataOnly="0" labelOnly="1" fieldPosition="0">
        <references count="2">
          <reference field="25" count="1" selected="0">
            <x v="26"/>
          </reference>
          <reference field="26" count="1">
            <x v="27"/>
          </reference>
        </references>
      </pivotArea>
    </format>
    <format dxfId="65">
      <pivotArea dataOnly="0" labelOnly="1" fieldPosition="0">
        <references count="2">
          <reference field="25" count="1" selected="0">
            <x v="27"/>
          </reference>
          <reference field="26" count="1">
            <x v="30"/>
          </reference>
        </references>
      </pivotArea>
    </format>
    <format dxfId="64">
      <pivotArea dataOnly="0" labelOnly="1" fieldPosition="0">
        <references count="2">
          <reference field="25" count="1" selected="0">
            <x v="28"/>
          </reference>
          <reference field="26" count="1">
            <x v="9"/>
          </reference>
        </references>
      </pivotArea>
    </format>
    <format dxfId="63">
      <pivotArea dataOnly="0" labelOnly="1" fieldPosition="0">
        <references count="2">
          <reference field="25" count="1" selected="0">
            <x v="29"/>
          </reference>
          <reference field="26" count="1">
            <x v="29"/>
          </reference>
        </references>
      </pivotArea>
    </format>
    <format dxfId="62">
      <pivotArea dataOnly="0" labelOnly="1" fieldPosition="0">
        <references count="2">
          <reference field="25" count="1" selected="0">
            <x v="30"/>
          </reference>
          <reference field="26" count="1">
            <x v="7"/>
          </reference>
        </references>
      </pivotArea>
    </format>
    <format dxfId="61">
      <pivotArea dataOnly="0" labelOnly="1" fieldPosition="0">
        <references count="2">
          <reference field="25" count="1" selected="0">
            <x v="31"/>
          </reference>
          <reference field="26" count="1">
            <x v="31"/>
          </reference>
        </references>
      </pivotArea>
    </format>
    <format dxfId="60">
      <pivotArea dataOnly="0" labelOnly="1" fieldPosition="0">
        <references count="2">
          <reference field="25" count="1" selected="0">
            <x v="32"/>
          </reference>
          <reference field="26" count="1">
            <x v="32"/>
          </reference>
        </references>
      </pivotArea>
    </format>
    <format dxfId="59">
      <pivotArea dataOnly="0" labelOnly="1" fieldPosition="0">
        <references count="2">
          <reference field="25" count="1" selected="0">
            <x v="33"/>
          </reference>
          <reference field="26" count="1">
            <x v="12"/>
          </reference>
        </references>
      </pivotArea>
    </format>
    <format dxfId="58">
      <pivotArea dataOnly="0" labelOnly="1" fieldPosition="0">
        <references count="2">
          <reference field="25" count="1" selected="0">
            <x v="34"/>
          </reference>
          <reference field="26" count="1">
            <x v="41"/>
          </reference>
        </references>
      </pivotArea>
    </format>
    <format dxfId="57">
      <pivotArea dataOnly="0" labelOnly="1" fieldPosition="0">
        <references count="2">
          <reference field="25" count="1" selected="0">
            <x v="35"/>
          </reference>
          <reference field="26" count="1">
            <x v="38"/>
          </reference>
        </references>
      </pivotArea>
    </format>
    <format dxfId="56">
      <pivotArea dataOnly="0" labelOnly="1" fieldPosition="0">
        <references count="2">
          <reference field="25" count="1" selected="0">
            <x v="36"/>
          </reference>
          <reference field="26" count="1">
            <x v="13"/>
          </reference>
        </references>
      </pivotArea>
    </format>
    <format dxfId="55">
      <pivotArea dataOnly="0" labelOnly="1" fieldPosition="0">
        <references count="2">
          <reference field="25" count="1" selected="0">
            <x v="37"/>
          </reference>
          <reference field="26" count="1">
            <x v="8"/>
          </reference>
        </references>
      </pivotArea>
    </format>
    <format dxfId="54">
      <pivotArea dataOnly="0" labelOnly="1" fieldPosition="0">
        <references count="2">
          <reference field="25" count="1" selected="0">
            <x v="38"/>
          </reference>
          <reference field="26" count="1">
            <x v="14"/>
          </reference>
        </references>
      </pivotArea>
    </format>
    <format dxfId="53">
      <pivotArea dataOnly="0" labelOnly="1" fieldPosition="0">
        <references count="2">
          <reference field="25" count="1" selected="0">
            <x v="39"/>
          </reference>
          <reference field="26" count="1">
            <x v="23"/>
          </reference>
        </references>
      </pivotArea>
    </format>
    <format dxfId="52">
      <pivotArea dataOnly="0" labelOnly="1" fieldPosition="0">
        <references count="2">
          <reference field="25" count="1" selected="0">
            <x v="40"/>
          </reference>
          <reference field="26" count="1">
            <x v="33"/>
          </reference>
        </references>
      </pivotArea>
    </format>
    <format dxfId="51">
      <pivotArea dataOnly="0" labelOnly="1" fieldPosition="0">
        <references count="2">
          <reference field="25" count="1" selected="0">
            <x v="41"/>
          </reference>
          <reference field="26" count="1">
            <x v="34"/>
          </reference>
        </references>
      </pivotArea>
    </format>
    <format dxfId="50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25" type="button" dataOnly="0" labelOnly="1" outline="0" axis="axisRow" fieldPosition="0"/>
    </format>
    <format dxfId="46">
      <pivotArea dataOnly="0" labelOnly="1" fieldPosition="0">
        <references count="1">
          <reference field="25" count="0"/>
        </references>
      </pivotArea>
    </format>
    <format dxfId="45">
      <pivotArea dataOnly="0" labelOnly="1" grandRow="1" outline="0" fieldPosition="0"/>
    </format>
    <format dxfId="44">
      <pivotArea dataOnly="0" labelOnly="1" fieldPosition="0">
        <references count="2">
          <reference field="25" count="1" selected="0">
            <x v="0"/>
          </reference>
          <reference field="26" count="1">
            <x v="6"/>
          </reference>
        </references>
      </pivotArea>
    </format>
    <format dxfId="43">
      <pivotArea dataOnly="0" labelOnly="1" fieldPosition="0">
        <references count="2">
          <reference field="25" count="1" selected="0">
            <x v="1"/>
          </reference>
          <reference field="26" count="1">
            <x v="1"/>
          </reference>
        </references>
      </pivotArea>
    </format>
    <format dxfId="42">
      <pivotArea dataOnly="0" labelOnly="1" fieldPosition="0">
        <references count="2">
          <reference field="25" count="1" selected="0">
            <x v="2"/>
          </reference>
          <reference field="26" count="1">
            <x v="0"/>
          </reference>
        </references>
      </pivotArea>
    </format>
    <format dxfId="41">
      <pivotArea dataOnly="0" labelOnly="1" fieldPosition="0">
        <references count="2">
          <reference field="25" count="1" selected="0">
            <x v="3"/>
          </reference>
          <reference field="26" count="1">
            <x v="36"/>
          </reference>
        </references>
      </pivotArea>
    </format>
    <format dxfId="40">
      <pivotArea dataOnly="0" labelOnly="1" fieldPosition="0">
        <references count="2">
          <reference field="25" count="1" selected="0">
            <x v="4"/>
          </reference>
          <reference field="26" count="1">
            <x v="28"/>
          </reference>
        </references>
      </pivotArea>
    </format>
    <format dxfId="39">
      <pivotArea dataOnly="0" labelOnly="1" fieldPosition="0">
        <references count="2">
          <reference field="25" count="1" selected="0">
            <x v="5"/>
          </reference>
          <reference field="26" count="1">
            <x v="4"/>
          </reference>
        </references>
      </pivotArea>
    </format>
    <format dxfId="38">
      <pivotArea dataOnly="0" labelOnly="1" fieldPosition="0">
        <references count="2">
          <reference field="25" count="1" selected="0">
            <x v="6"/>
          </reference>
          <reference field="26" count="1">
            <x v="16"/>
          </reference>
        </references>
      </pivotArea>
    </format>
    <format dxfId="37">
      <pivotArea dataOnly="0" labelOnly="1" fieldPosition="0">
        <references count="2">
          <reference field="25" count="1" selected="0">
            <x v="7"/>
          </reference>
          <reference field="26" count="1">
            <x v="3"/>
          </reference>
        </references>
      </pivotArea>
    </format>
    <format dxfId="36">
      <pivotArea dataOnly="0" labelOnly="1" fieldPosition="0">
        <references count="2">
          <reference field="25" count="1" selected="0">
            <x v="8"/>
          </reference>
          <reference field="26" count="1">
            <x v="2"/>
          </reference>
        </references>
      </pivotArea>
    </format>
    <format dxfId="35">
      <pivotArea dataOnly="0" labelOnly="1" fieldPosition="0">
        <references count="2">
          <reference field="25" count="1" selected="0">
            <x v="9"/>
          </reference>
          <reference field="26" count="1">
            <x v="15"/>
          </reference>
        </references>
      </pivotArea>
    </format>
    <format dxfId="34">
      <pivotArea dataOnly="0" labelOnly="1" fieldPosition="0">
        <references count="2">
          <reference field="25" count="1" selected="0">
            <x v="10"/>
          </reference>
          <reference field="26" count="1">
            <x v="17"/>
          </reference>
        </references>
      </pivotArea>
    </format>
    <format dxfId="33">
      <pivotArea dataOnly="0" labelOnly="1" fieldPosition="0">
        <references count="2">
          <reference field="25" count="1" selected="0">
            <x v="11"/>
          </reference>
          <reference field="26" count="1">
            <x v="5"/>
          </reference>
        </references>
      </pivotArea>
    </format>
    <format dxfId="32">
      <pivotArea dataOnly="0" labelOnly="1" fieldPosition="0">
        <references count="2">
          <reference field="25" count="1" selected="0">
            <x v="12"/>
          </reference>
          <reference field="26" count="1">
            <x v="25"/>
          </reference>
        </references>
      </pivotArea>
    </format>
    <format dxfId="31">
      <pivotArea dataOnly="0" labelOnly="1" fieldPosition="0">
        <references count="2">
          <reference field="25" count="1" selected="0">
            <x v="13"/>
          </reference>
          <reference field="26" count="1">
            <x v="26"/>
          </reference>
        </references>
      </pivotArea>
    </format>
    <format dxfId="30">
      <pivotArea dataOnly="0" labelOnly="1" fieldPosition="0">
        <references count="2">
          <reference field="25" count="1" selected="0">
            <x v="14"/>
          </reference>
          <reference field="26" count="1">
            <x v="24"/>
          </reference>
        </references>
      </pivotArea>
    </format>
    <format dxfId="29">
      <pivotArea dataOnly="0" labelOnly="1" fieldPosition="0">
        <references count="2">
          <reference field="25" count="1" selected="0">
            <x v="15"/>
          </reference>
          <reference field="26" count="1">
            <x v="37"/>
          </reference>
        </references>
      </pivotArea>
    </format>
    <format dxfId="28">
      <pivotArea dataOnly="0" labelOnly="1" fieldPosition="0">
        <references count="2">
          <reference field="25" count="1" selected="0">
            <x v="16"/>
          </reference>
          <reference field="26" count="1">
            <x v="40"/>
          </reference>
        </references>
      </pivotArea>
    </format>
    <format dxfId="27">
      <pivotArea dataOnly="0" labelOnly="1" fieldPosition="0">
        <references count="2">
          <reference field="25" count="1" selected="0">
            <x v="17"/>
          </reference>
          <reference field="26" count="1">
            <x v="35"/>
          </reference>
        </references>
      </pivotArea>
    </format>
    <format dxfId="26">
      <pivotArea dataOnly="0" labelOnly="1" fieldPosition="0">
        <references count="2">
          <reference field="25" count="1" selected="0">
            <x v="18"/>
          </reference>
          <reference field="26" count="1">
            <x v="39"/>
          </reference>
        </references>
      </pivotArea>
    </format>
    <format dxfId="25">
      <pivotArea dataOnly="0" labelOnly="1" fieldPosition="0">
        <references count="2">
          <reference field="25" count="1" selected="0">
            <x v="19"/>
          </reference>
          <reference field="26" count="1">
            <x v="18"/>
          </reference>
        </references>
      </pivotArea>
    </format>
    <format dxfId="24">
      <pivotArea dataOnly="0" labelOnly="1" fieldPosition="0">
        <references count="2">
          <reference field="25" count="1" selected="0">
            <x v="20"/>
          </reference>
          <reference field="26" count="1">
            <x v="10"/>
          </reference>
        </references>
      </pivotArea>
    </format>
    <format dxfId="23">
      <pivotArea dataOnly="0" labelOnly="1" fieldPosition="0">
        <references count="2">
          <reference field="25" count="1" selected="0">
            <x v="21"/>
          </reference>
          <reference field="26" count="1">
            <x v="20"/>
          </reference>
        </references>
      </pivotArea>
    </format>
    <format dxfId="22">
      <pivotArea dataOnly="0" labelOnly="1" fieldPosition="0">
        <references count="2">
          <reference field="25" count="1" selected="0">
            <x v="22"/>
          </reference>
          <reference field="26" count="1">
            <x v="22"/>
          </reference>
        </references>
      </pivotArea>
    </format>
    <format dxfId="21">
      <pivotArea dataOnly="0" labelOnly="1" fieldPosition="0">
        <references count="2">
          <reference field="25" count="1" selected="0">
            <x v="23"/>
          </reference>
          <reference field="26" count="1">
            <x v="21"/>
          </reference>
        </references>
      </pivotArea>
    </format>
    <format dxfId="20">
      <pivotArea dataOnly="0" labelOnly="1" fieldPosition="0">
        <references count="2">
          <reference field="25" count="1" selected="0">
            <x v="24"/>
          </reference>
          <reference field="26" count="1">
            <x v="19"/>
          </reference>
        </references>
      </pivotArea>
    </format>
    <format dxfId="19">
      <pivotArea dataOnly="0" labelOnly="1" fieldPosition="0">
        <references count="2">
          <reference field="25" count="1" selected="0">
            <x v="25"/>
          </reference>
          <reference field="26" count="1">
            <x v="11"/>
          </reference>
        </references>
      </pivotArea>
    </format>
    <format dxfId="18">
      <pivotArea dataOnly="0" labelOnly="1" fieldPosition="0">
        <references count="2">
          <reference field="25" count="1" selected="0">
            <x v="26"/>
          </reference>
          <reference field="26" count="1">
            <x v="27"/>
          </reference>
        </references>
      </pivotArea>
    </format>
    <format dxfId="17">
      <pivotArea dataOnly="0" labelOnly="1" fieldPosition="0">
        <references count="2">
          <reference field="25" count="1" selected="0">
            <x v="27"/>
          </reference>
          <reference field="26" count="1">
            <x v="30"/>
          </reference>
        </references>
      </pivotArea>
    </format>
    <format dxfId="16">
      <pivotArea dataOnly="0" labelOnly="1" fieldPosition="0">
        <references count="2">
          <reference field="25" count="1" selected="0">
            <x v="28"/>
          </reference>
          <reference field="26" count="1">
            <x v="9"/>
          </reference>
        </references>
      </pivotArea>
    </format>
    <format dxfId="15">
      <pivotArea dataOnly="0" labelOnly="1" fieldPosition="0">
        <references count="2">
          <reference field="25" count="1" selected="0">
            <x v="29"/>
          </reference>
          <reference field="26" count="1">
            <x v="29"/>
          </reference>
        </references>
      </pivotArea>
    </format>
    <format dxfId="14">
      <pivotArea dataOnly="0" labelOnly="1" fieldPosition="0">
        <references count="2">
          <reference field="25" count="1" selected="0">
            <x v="30"/>
          </reference>
          <reference field="26" count="1">
            <x v="7"/>
          </reference>
        </references>
      </pivotArea>
    </format>
    <format dxfId="13">
      <pivotArea dataOnly="0" labelOnly="1" fieldPosition="0">
        <references count="2">
          <reference field="25" count="1" selected="0">
            <x v="31"/>
          </reference>
          <reference field="26" count="1">
            <x v="31"/>
          </reference>
        </references>
      </pivotArea>
    </format>
    <format dxfId="12">
      <pivotArea dataOnly="0" labelOnly="1" fieldPosition="0">
        <references count="2">
          <reference field="25" count="1" selected="0">
            <x v="32"/>
          </reference>
          <reference field="26" count="1">
            <x v="32"/>
          </reference>
        </references>
      </pivotArea>
    </format>
    <format dxfId="11">
      <pivotArea dataOnly="0" labelOnly="1" fieldPosition="0">
        <references count="2">
          <reference field="25" count="1" selected="0">
            <x v="33"/>
          </reference>
          <reference field="26" count="1">
            <x v="12"/>
          </reference>
        </references>
      </pivotArea>
    </format>
    <format dxfId="10">
      <pivotArea dataOnly="0" labelOnly="1" fieldPosition="0">
        <references count="2">
          <reference field="25" count="1" selected="0">
            <x v="34"/>
          </reference>
          <reference field="26" count="1">
            <x v="41"/>
          </reference>
        </references>
      </pivotArea>
    </format>
    <format dxfId="9">
      <pivotArea dataOnly="0" labelOnly="1" fieldPosition="0">
        <references count="2">
          <reference field="25" count="1" selected="0">
            <x v="35"/>
          </reference>
          <reference field="26" count="1">
            <x v="38"/>
          </reference>
        </references>
      </pivotArea>
    </format>
    <format dxfId="8">
      <pivotArea dataOnly="0" labelOnly="1" fieldPosition="0">
        <references count="2">
          <reference field="25" count="1" selected="0">
            <x v="36"/>
          </reference>
          <reference field="26" count="1">
            <x v="13"/>
          </reference>
        </references>
      </pivotArea>
    </format>
    <format dxfId="7">
      <pivotArea dataOnly="0" labelOnly="1" fieldPosition="0">
        <references count="2">
          <reference field="25" count="1" selected="0">
            <x v="37"/>
          </reference>
          <reference field="26" count="1">
            <x v="8"/>
          </reference>
        </references>
      </pivotArea>
    </format>
    <format dxfId="6">
      <pivotArea dataOnly="0" labelOnly="1" fieldPosition="0">
        <references count="2">
          <reference field="25" count="1" selected="0">
            <x v="38"/>
          </reference>
          <reference field="26" count="1">
            <x v="14"/>
          </reference>
        </references>
      </pivotArea>
    </format>
    <format dxfId="5">
      <pivotArea dataOnly="0" labelOnly="1" fieldPosition="0">
        <references count="2">
          <reference field="25" count="1" selected="0">
            <x v="39"/>
          </reference>
          <reference field="26" count="1">
            <x v="23"/>
          </reference>
        </references>
      </pivotArea>
    </format>
    <format dxfId="4">
      <pivotArea dataOnly="0" labelOnly="1" fieldPosition="0">
        <references count="2">
          <reference field="25" count="1" selected="0">
            <x v="40"/>
          </reference>
          <reference field="26" count="1">
            <x v="33"/>
          </reference>
        </references>
      </pivotArea>
    </format>
    <format dxfId="3">
      <pivotArea dataOnly="0" labelOnly="1" fieldPosition="0">
        <references count="2">
          <reference field="25" count="1" selected="0">
            <x v="41"/>
          </reference>
          <reference field="26" count="1">
            <x v="34"/>
          </reference>
        </references>
      </pivotArea>
    </format>
    <format dxfId="2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workbookViewId="0">
      <selection activeCell="AA1" sqref="AA1:AA1048576"/>
    </sheetView>
  </sheetViews>
  <sheetFormatPr baseColWidth="10" defaultColWidth="11" defaultRowHeight="14.25"/>
  <cols>
    <col min="1" max="1" width="4" bestFit="1" customWidth="1"/>
    <col min="2" max="2" width="24.25" customWidth="1"/>
    <col min="3" max="3" width="14.625" hidden="1" customWidth="1"/>
    <col min="4" max="4" width="14.75" hidden="1" customWidth="1"/>
    <col min="5" max="6" width="13.625" hidden="1" customWidth="1"/>
    <col min="7" max="7" width="12.625" hidden="1" customWidth="1"/>
    <col min="8" max="14" width="13.625" hidden="1" customWidth="1"/>
    <col min="15" max="17" width="12.625" hidden="1" customWidth="1"/>
    <col min="18" max="23" width="13.625" hidden="1" customWidth="1"/>
    <col min="24" max="24" width="12.625" hidden="1" customWidth="1"/>
    <col min="25" max="26" width="13.625" hidden="1" customWidth="1"/>
    <col min="27" max="27" width="12.625" hidden="1" customWidth="1"/>
  </cols>
  <sheetData>
    <row r="1" spans="1:28" ht="60.75" thickBot="1">
      <c r="A1" s="51" t="s">
        <v>696</v>
      </c>
      <c r="B1" s="52" t="s">
        <v>697</v>
      </c>
      <c r="C1" s="53" t="s">
        <v>698</v>
      </c>
      <c r="D1" s="54" t="s">
        <v>666</v>
      </c>
      <c r="E1" s="54" t="s">
        <v>667</v>
      </c>
      <c r="F1" s="54" t="s">
        <v>668</v>
      </c>
      <c r="G1" s="54" t="s">
        <v>669</v>
      </c>
      <c r="H1" s="54" t="s">
        <v>670</v>
      </c>
      <c r="I1" s="54" t="s">
        <v>671</v>
      </c>
      <c r="J1" s="54" t="s">
        <v>672</v>
      </c>
      <c r="K1" s="54" t="s">
        <v>673</v>
      </c>
      <c r="L1" s="54" t="s">
        <v>674</v>
      </c>
      <c r="M1" s="54" t="s">
        <v>675</v>
      </c>
      <c r="N1" s="54" t="s">
        <v>676</v>
      </c>
      <c r="O1" s="54" t="s">
        <v>677</v>
      </c>
      <c r="P1" s="55" t="s">
        <v>678</v>
      </c>
      <c r="Q1" s="54" t="s">
        <v>679</v>
      </c>
      <c r="R1" s="54" t="s">
        <v>680</v>
      </c>
      <c r="S1" s="54" t="s">
        <v>681</v>
      </c>
      <c r="T1" s="54" t="s">
        <v>682</v>
      </c>
      <c r="U1" s="54" t="s">
        <v>683</v>
      </c>
      <c r="V1" s="54" t="s">
        <v>684</v>
      </c>
      <c r="W1" s="54" t="s">
        <v>685</v>
      </c>
      <c r="X1" s="54" t="s">
        <v>686</v>
      </c>
      <c r="Y1" s="54" t="s">
        <v>687</v>
      </c>
      <c r="Z1" s="54" t="s">
        <v>688</v>
      </c>
      <c r="AA1" s="54" t="s">
        <v>689</v>
      </c>
      <c r="AB1" s="56" t="s">
        <v>690</v>
      </c>
    </row>
    <row r="2" spans="1:28">
      <c r="A2" s="57">
        <v>1</v>
      </c>
      <c r="B2" s="58" t="s">
        <v>699</v>
      </c>
      <c r="C2" s="59">
        <f>SUM(D2:AB2)</f>
        <v>130</v>
      </c>
      <c r="D2" s="59">
        <v>30</v>
      </c>
      <c r="E2" s="59">
        <v>11</v>
      </c>
      <c r="F2" s="59">
        <v>2</v>
      </c>
      <c r="G2" s="59">
        <v>2</v>
      </c>
      <c r="H2" s="59">
        <v>10</v>
      </c>
      <c r="I2" s="59">
        <v>8</v>
      </c>
      <c r="J2" s="59">
        <v>6</v>
      </c>
      <c r="K2" s="59">
        <v>4</v>
      </c>
      <c r="L2" s="59">
        <v>6</v>
      </c>
      <c r="M2" s="60">
        <v>8</v>
      </c>
      <c r="N2" s="59">
        <v>8</v>
      </c>
      <c r="O2" s="59">
        <v>2</v>
      </c>
      <c r="P2" s="61">
        <v>2</v>
      </c>
      <c r="Q2" s="59">
        <v>2</v>
      </c>
      <c r="R2" s="59">
        <v>2</v>
      </c>
      <c r="S2" s="59">
        <v>4</v>
      </c>
      <c r="T2" s="59">
        <v>1</v>
      </c>
      <c r="U2" s="59">
        <v>4</v>
      </c>
      <c r="V2" s="59">
        <v>3</v>
      </c>
      <c r="W2" s="60">
        <v>3</v>
      </c>
      <c r="X2" s="59">
        <v>2</v>
      </c>
      <c r="Y2" s="59">
        <v>3</v>
      </c>
      <c r="Z2" s="59">
        <v>3</v>
      </c>
      <c r="AA2" s="59">
        <v>2</v>
      </c>
      <c r="AB2" s="62">
        <v>2</v>
      </c>
    </row>
    <row r="3" spans="1:28">
      <c r="A3" s="63">
        <v>2</v>
      </c>
      <c r="B3" s="64" t="s">
        <v>700</v>
      </c>
      <c r="C3" s="65">
        <f>SUM(D3:AB3)</f>
        <v>41</v>
      </c>
      <c r="D3" s="65">
        <v>12</v>
      </c>
      <c r="E3" s="65">
        <v>3</v>
      </c>
      <c r="F3" s="65">
        <v>2</v>
      </c>
      <c r="G3" s="65"/>
      <c r="H3" s="65">
        <v>2</v>
      </c>
      <c r="I3" s="65">
        <v>2</v>
      </c>
      <c r="J3" s="65">
        <v>2</v>
      </c>
      <c r="K3" s="65">
        <v>1</v>
      </c>
      <c r="L3" s="65">
        <v>2</v>
      </c>
      <c r="M3" s="66">
        <v>2</v>
      </c>
      <c r="N3" s="65">
        <v>2</v>
      </c>
      <c r="O3" s="65"/>
      <c r="P3" s="67"/>
      <c r="Q3" s="65">
        <v>1</v>
      </c>
      <c r="R3" s="65">
        <v>1</v>
      </c>
      <c r="S3" s="65">
        <v>2</v>
      </c>
      <c r="T3" s="65"/>
      <c r="U3" s="65">
        <v>2</v>
      </c>
      <c r="V3" s="65">
        <v>2</v>
      </c>
      <c r="W3" s="65">
        <v>1</v>
      </c>
      <c r="X3" s="65">
        <v>1</v>
      </c>
      <c r="Y3" s="65"/>
      <c r="Z3" s="65">
        <v>1</v>
      </c>
      <c r="AA3" s="65"/>
      <c r="AB3" s="68"/>
    </row>
    <row r="4" spans="1:28">
      <c r="A4" s="63">
        <v>3</v>
      </c>
      <c r="B4" s="64" t="s">
        <v>701</v>
      </c>
      <c r="C4" s="65">
        <f>SUM(D4:AB4)</f>
        <v>4</v>
      </c>
      <c r="D4" s="65">
        <v>3</v>
      </c>
      <c r="E4" s="65">
        <v>1</v>
      </c>
      <c r="F4" s="65"/>
      <c r="G4" s="65"/>
      <c r="H4" s="65"/>
      <c r="I4" s="65"/>
      <c r="J4" s="65"/>
      <c r="K4" s="65"/>
      <c r="L4" s="65"/>
      <c r="M4" s="66"/>
      <c r="N4" s="65"/>
      <c r="O4" s="65"/>
      <c r="P4" s="67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8"/>
    </row>
    <row r="5" spans="1:28">
      <c r="A5" s="63">
        <v>4</v>
      </c>
      <c r="B5" s="64" t="s">
        <v>702</v>
      </c>
      <c r="C5" s="65">
        <f>SUM(D5:AB5)</f>
        <v>5</v>
      </c>
      <c r="D5" s="65">
        <v>1</v>
      </c>
      <c r="E5" s="65">
        <v>1</v>
      </c>
      <c r="F5" s="65">
        <v>1</v>
      </c>
      <c r="G5" s="65"/>
      <c r="H5" s="65"/>
      <c r="I5" s="65"/>
      <c r="J5" s="65"/>
      <c r="K5" s="65"/>
      <c r="L5" s="65"/>
      <c r="M5" s="65"/>
      <c r="N5" s="65"/>
      <c r="O5" s="65"/>
      <c r="P5" s="67"/>
      <c r="Q5" s="65"/>
      <c r="R5" s="65"/>
      <c r="S5" s="65"/>
      <c r="T5" s="65"/>
      <c r="U5" s="65">
        <v>1</v>
      </c>
      <c r="V5" s="65">
        <v>1</v>
      </c>
      <c r="W5" s="65"/>
      <c r="X5" s="65"/>
      <c r="Y5" s="65"/>
      <c r="Z5" s="65"/>
      <c r="AA5" s="65"/>
      <c r="AB5" s="68"/>
    </row>
    <row r="6" spans="1:28" ht="15" thickBot="1">
      <c r="A6" s="69">
        <v>5</v>
      </c>
      <c r="B6" s="70" t="s">
        <v>703</v>
      </c>
      <c r="C6" s="71">
        <f>SUM(D6:AB6)</f>
        <v>5</v>
      </c>
      <c r="D6" s="71">
        <v>2</v>
      </c>
      <c r="E6" s="71"/>
      <c r="F6" s="71"/>
      <c r="G6" s="71"/>
      <c r="H6" s="71"/>
      <c r="I6" s="71"/>
      <c r="J6" s="71"/>
      <c r="K6" s="71"/>
      <c r="L6" s="71"/>
      <c r="M6" s="71">
        <v>1</v>
      </c>
      <c r="N6" s="71">
        <v>1</v>
      </c>
      <c r="O6" s="71"/>
      <c r="P6" s="72"/>
      <c r="Q6" s="71"/>
      <c r="R6" s="71"/>
      <c r="S6" s="71"/>
      <c r="T6" s="71"/>
      <c r="U6" s="71">
        <v>1</v>
      </c>
      <c r="V6" s="71"/>
      <c r="W6" s="71"/>
      <c r="X6" s="71"/>
      <c r="Y6" s="71"/>
      <c r="Z6" s="71"/>
      <c r="AA6" s="71"/>
      <c r="AB6" s="73"/>
    </row>
    <row r="7" spans="1:28" ht="15" thickBot="1">
      <c r="A7" s="219" t="s">
        <v>704</v>
      </c>
      <c r="B7" s="220"/>
      <c r="C7" s="74">
        <f t="shared" ref="C7:AB7" si="0">SUM(C2:C6)</f>
        <v>185</v>
      </c>
      <c r="D7" s="74">
        <f t="shared" si="0"/>
        <v>48</v>
      </c>
      <c r="E7" s="74">
        <f t="shared" si="0"/>
        <v>16</v>
      </c>
      <c r="F7" s="74">
        <f t="shared" si="0"/>
        <v>5</v>
      </c>
      <c r="G7" s="74">
        <f t="shared" si="0"/>
        <v>2</v>
      </c>
      <c r="H7" s="74">
        <f t="shared" si="0"/>
        <v>12</v>
      </c>
      <c r="I7" s="74">
        <f t="shared" si="0"/>
        <v>10</v>
      </c>
      <c r="J7" s="74">
        <f t="shared" si="0"/>
        <v>8</v>
      </c>
      <c r="K7" s="74">
        <f t="shared" si="0"/>
        <v>5</v>
      </c>
      <c r="L7" s="74">
        <f t="shared" si="0"/>
        <v>8</v>
      </c>
      <c r="M7" s="74">
        <f t="shared" si="0"/>
        <v>11</v>
      </c>
      <c r="N7" s="74">
        <f t="shared" si="0"/>
        <v>11</v>
      </c>
      <c r="O7" s="74">
        <f t="shared" si="0"/>
        <v>2</v>
      </c>
      <c r="P7" s="74">
        <f t="shared" si="0"/>
        <v>2</v>
      </c>
      <c r="Q7" s="74">
        <f t="shared" si="0"/>
        <v>3</v>
      </c>
      <c r="R7" s="74">
        <f t="shared" si="0"/>
        <v>3</v>
      </c>
      <c r="S7" s="74">
        <f t="shared" si="0"/>
        <v>6</v>
      </c>
      <c r="T7" s="74">
        <f t="shared" si="0"/>
        <v>1</v>
      </c>
      <c r="U7" s="74">
        <f t="shared" si="0"/>
        <v>8</v>
      </c>
      <c r="V7" s="74">
        <f t="shared" si="0"/>
        <v>6</v>
      </c>
      <c r="W7" s="74">
        <f t="shared" si="0"/>
        <v>4</v>
      </c>
      <c r="X7" s="74">
        <f t="shared" si="0"/>
        <v>3</v>
      </c>
      <c r="Y7" s="74">
        <f t="shared" si="0"/>
        <v>3</v>
      </c>
      <c r="Z7" s="74">
        <f t="shared" si="0"/>
        <v>4</v>
      </c>
      <c r="AA7" s="74">
        <f t="shared" si="0"/>
        <v>2</v>
      </c>
      <c r="AB7" s="75">
        <f t="shared" si="0"/>
        <v>2</v>
      </c>
    </row>
    <row r="8" spans="1:28">
      <c r="R8" s="93"/>
    </row>
    <row r="9" spans="1:28" s="92" customFormat="1">
      <c r="R9" s="93"/>
    </row>
    <row r="10" spans="1:28" s="92" customFormat="1">
      <c r="B10" s="92" t="s">
        <v>707</v>
      </c>
      <c r="C10" s="92">
        <v>2862350.9288400002</v>
      </c>
      <c r="D10" s="92">
        <f>+$C$10*D7</f>
        <v>137392844.58432001</v>
      </c>
      <c r="E10" s="92">
        <f t="shared" ref="E10:AA10" si="1">+$C$10*E7</f>
        <v>45797614.861440003</v>
      </c>
      <c r="F10" s="92">
        <f t="shared" si="1"/>
        <v>14311754.644200001</v>
      </c>
      <c r="G10" s="92">
        <f t="shared" si="1"/>
        <v>5724701.8576800004</v>
      </c>
      <c r="H10" s="92">
        <f t="shared" si="1"/>
        <v>34348211.146080002</v>
      </c>
      <c r="I10" s="92">
        <f t="shared" si="1"/>
        <v>28623509.288400002</v>
      </c>
      <c r="J10" s="92">
        <f t="shared" si="1"/>
        <v>22898807.430720001</v>
      </c>
      <c r="K10" s="92">
        <f t="shared" si="1"/>
        <v>14311754.644200001</v>
      </c>
      <c r="L10" s="92">
        <f t="shared" si="1"/>
        <v>22898807.430720001</v>
      </c>
      <c r="M10" s="92">
        <f t="shared" si="1"/>
        <v>31485860.217240002</v>
      </c>
      <c r="N10" s="92">
        <f t="shared" si="1"/>
        <v>31485860.217240002</v>
      </c>
      <c r="O10" s="92">
        <f t="shared" si="1"/>
        <v>5724701.8576800004</v>
      </c>
      <c r="P10" s="92">
        <f t="shared" si="1"/>
        <v>5724701.8576800004</v>
      </c>
      <c r="Q10" s="92">
        <f t="shared" si="1"/>
        <v>8587052.7865200005</v>
      </c>
      <c r="R10" s="92">
        <f t="shared" si="1"/>
        <v>8587052.7865200005</v>
      </c>
      <c r="S10" s="92">
        <f t="shared" si="1"/>
        <v>17174105.573040001</v>
      </c>
      <c r="T10" s="92">
        <f t="shared" si="1"/>
        <v>2862350.9288400002</v>
      </c>
      <c r="U10" s="92">
        <f t="shared" si="1"/>
        <v>22898807.430720001</v>
      </c>
      <c r="V10" s="92">
        <f t="shared" si="1"/>
        <v>17174105.573040001</v>
      </c>
      <c r="W10" s="92">
        <f t="shared" si="1"/>
        <v>11449403.715360001</v>
      </c>
      <c r="X10" s="92">
        <f t="shared" si="1"/>
        <v>8587052.7865200005</v>
      </c>
      <c r="Y10" s="92">
        <f t="shared" si="1"/>
        <v>8587052.7865200005</v>
      </c>
      <c r="Z10" s="92">
        <f t="shared" si="1"/>
        <v>11449403.715360001</v>
      </c>
      <c r="AA10" s="92">
        <f t="shared" si="1"/>
        <v>5724701.8576800004</v>
      </c>
    </row>
    <row r="11" spans="1:28" s="92" customFormat="1">
      <c r="C11" s="92">
        <f>+C10*C7</f>
        <v>529534921.83540004</v>
      </c>
      <c r="R11" s="93"/>
    </row>
    <row r="12" spans="1:28" s="92" customFormat="1">
      <c r="R12" s="93"/>
    </row>
    <row r="13" spans="1:28" ht="15">
      <c r="C13" s="141" t="s">
        <v>754</v>
      </c>
      <c r="D13" s="141" t="s">
        <v>753</v>
      </c>
      <c r="E13" t="s">
        <v>755</v>
      </c>
      <c r="R13" s="93"/>
    </row>
    <row r="14" spans="1:28">
      <c r="B14" t="s">
        <v>752</v>
      </c>
      <c r="C14" s="92">
        <f>+((C10/30)*13)*C7</f>
        <v>229465132.79534003</v>
      </c>
      <c r="D14" s="140">
        <f>+'para facturar'!G2</f>
        <v>514936946.71935201</v>
      </c>
      <c r="E14" s="140">
        <f>+(C14-D14)/C10</f>
        <v>-99.733338441384817</v>
      </c>
      <c r="R14" s="93"/>
    </row>
    <row r="15" spans="1:28">
      <c r="C15" s="92"/>
      <c r="R15" s="93"/>
    </row>
    <row r="16" spans="1:28">
      <c r="R16" s="93"/>
    </row>
    <row r="17" spans="18:18">
      <c r="R17" s="93"/>
    </row>
    <row r="18" spans="18:18">
      <c r="R18" s="93"/>
    </row>
    <row r="19" spans="18:18">
      <c r="R19" s="93"/>
    </row>
    <row r="20" spans="18:18">
      <c r="R20" s="93"/>
    </row>
    <row r="21" spans="18:18">
      <c r="R21" s="93"/>
    </row>
    <row r="22" spans="18:18">
      <c r="R22" s="93"/>
    </row>
    <row r="23" spans="18:18">
      <c r="R23" s="93"/>
    </row>
    <row r="24" spans="18:18">
      <c r="R24" s="93"/>
    </row>
    <row r="25" spans="18:18">
      <c r="R25" s="93"/>
    </row>
    <row r="26" spans="18:18">
      <c r="R26" s="93"/>
    </row>
    <row r="27" spans="18:18">
      <c r="R27" s="93"/>
    </row>
    <row r="28" spans="18:18">
      <c r="R28" s="93"/>
    </row>
    <row r="29" spans="18:18">
      <c r="R29" s="93"/>
    </row>
    <row r="30" spans="18:18">
      <c r="R30" s="93"/>
    </row>
    <row r="31" spans="18:18">
      <c r="R31" s="93"/>
    </row>
    <row r="32" spans="18:18">
      <c r="R32" s="93"/>
    </row>
    <row r="33" spans="18:18">
      <c r="R33" s="93"/>
    </row>
    <row r="34" spans="18:18">
      <c r="R34" s="93"/>
    </row>
    <row r="35" spans="18:18">
      <c r="R35" s="93"/>
    </row>
    <row r="36" spans="18:18">
      <c r="R36" s="93"/>
    </row>
    <row r="37" spans="18:18">
      <c r="R37" s="93"/>
    </row>
    <row r="38" spans="18:18">
      <c r="R38" s="93"/>
    </row>
    <row r="39" spans="18:18">
      <c r="R39" s="93"/>
    </row>
    <row r="40" spans="18:18">
      <c r="R40" s="93"/>
    </row>
    <row r="41" spans="18:18">
      <c r="R41" s="93"/>
    </row>
    <row r="42" spans="18:18">
      <c r="R42" s="93"/>
    </row>
    <row r="43" spans="18:18">
      <c r="R43" s="93"/>
    </row>
    <row r="44" spans="18:18">
      <c r="R44" s="93"/>
    </row>
    <row r="45" spans="18:18">
      <c r="R45" s="93"/>
    </row>
    <row r="46" spans="18:18">
      <c r="R46" s="93"/>
    </row>
    <row r="47" spans="18:18">
      <c r="R47" s="93"/>
    </row>
    <row r="48" spans="18:18">
      <c r="R48" s="93"/>
    </row>
    <row r="49" spans="18:18">
      <c r="R49" s="93"/>
    </row>
    <row r="50" spans="18:18">
      <c r="R50" s="93"/>
    </row>
    <row r="51" spans="18:18">
      <c r="R51" s="93"/>
    </row>
    <row r="52" spans="18:18">
      <c r="R52" s="93"/>
    </row>
    <row r="53" spans="18:18">
      <c r="R53" s="93"/>
    </row>
    <row r="54" spans="18:18">
      <c r="R54" s="93"/>
    </row>
    <row r="55" spans="18:18">
      <c r="R55" s="93"/>
    </row>
    <row r="56" spans="18:18">
      <c r="R56" s="93"/>
    </row>
    <row r="57" spans="18:18">
      <c r="R57" s="93"/>
    </row>
    <row r="58" spans="18:18">
      <c r="R58" s="93"/>
    </row>
    <row r="59" spans="18:18">
      <c r="R59" s="93"/>
    </row>
    <row r="60" spans="18:18">
      <c r="R60" s="93"/>
    </row>
    <row r="61" spans="18:18">
      <c r="R61" s="93"/>
    </row>
    <row r="62" spans="18:18">
      <c r="R62" s="93"/>
    </row>
    <row r="63" spans="18:18">
      <c r="R63" s="93"/>
    </row>
    <row r="64" spans="18:18">
      <c r="R64" s="93"/>
    </row>
    <row r="65" spans="18:18">
      <c r="R65" s="93"/>
    </row>
    <row r="66" spans="18:18">
      <c r="R66" s="93"/>
    </row>
    <row r="67" spans="18:18">
      <c r="R67" s="93"/>
    </row>
    <row r="68" spans="18:18">
      <c r="R68" s="93"/>
    </row>
    <row r="69" spans="18:18">
      <c r="R69" s="93"/>
    </row>
    <row r="70" spans="18:18">
      <c r="R70" s="93"/>
    </row>
    <row r="71" spans="18:18">
      <c r="R71" s="93"/>
    </row>
    <row r="72" spans="18:18">
      <c r="R72" s="93"/>
    </row>
    <row r="73" spans="18:18">
      <c r="R73" s="93"/>
    </row>
    <row r="74" spans="18:18">
      <c r="R74" s="93"/>
    </row>
    <row r="75" spans="18:18">
      <c r="R75" s="93"/>
    </row>
    <row r="76" spans="18:18">
      <c r="R76" s="93"/>
    </row>
    <row r="77" spans="18:18">
      <c r="R77" s="93"/>
    </row>
    <row r="78" spans="18:18">
      <c r="R78" s="93"/>
    </row>
    <row r="79" spans="18:18">
      <c r="R79" s="93"/>
    </row>
    <row r="80" spans="18:18">
      <c r="R80" s="93"/>
    </row>
    <row r="81" spans="18:18">
      <c r="R81" s="93"/>
    </row>
    <row r="82" spans="18:18">
      <c r="R82" s="93"/>
    </row>
    <row r="83" spans="18:18">
      <c r="R83" s="93"/>
    </row>
    <row r="84" spans="18:18">
      <c r="R84" s="93"/>
    </row>
    <row r="85" spans="18:18">
      <c r="R85" s="93"/>
    </row>
    <row r="86" spans="18:18">
      <c r="R86" s="93"/>
    </row>
    <row r="87" spans="18:18">
      <c r="R87" s="93"/>
    </row>
    <row r="88" spans="18:18">
      <c r="R88" s="93"/>
    </row>
    <row r="89" spans="18:18">
      <c r="R89" s="93"/>
    </row>
    <row r="90" spans="18:18">
      <c r="R90" s="93"/>
    </row>
    <row r="91" spans="18:18">
      <c r="R91" s="93"/>
    </row>
    <row r="92" spans="18:18">
      <c r="R92" s="93"/>
    </row>
    <row r="93" spans="18:18">
      <c r="R93" s="93"/>
    </row>
    <row r="94" spans="18:18">
      <c r="R94" s="93"/>
    </row>
    <row r="95" spans="18:18">
      <c r="R95" s="93"/>
    </row>
    <row r="96" spans="18:18">
      <c r="R96" s="93"/>
    </row>
    <row r="97" spans="18:18">
      <c r="R97" s="93"/>
    </row>
    <row r="98" spans="18:18">
      <c r="R98" s="93"/>
    </row>
    <row r="99" spans="18:18">
      <c r="R99" s="93"/>
    </row>
    <row r="100" spans="18:18">
      <c r="R100" s="93"/>
    </row>
    <row r="101" spans="18:18">
      <c r="R101" s="93"/>
    </row>
    <row r="102" spans="18:18">
      <c r="R102" s="93"/>
    </row>
    <row r="103" spans="18:18">
      <c r="R103" s="93"/>
    </row>
    <row r="104" spans="18:18">
      <c r="R104" s="93"/>
    </row>
    <row r="105" spans="18:18">
      <c r="R105" s="93"/>
    </row>
    <row r="106" spans="18:18">
      <c r="R106" s="93"/>
    </row>
    <row r="107" spans="18:18">
      <c r="R107" s="93"/>
    </row>
    <row r="108" spans="18:18">
      <c r="R108" s="93"/>
    </row>
    <row r="109" spans="18:18">
      <c r="R109" s="93"/>
    </row>
    <row r="110" spans="18:18">
      <c r="R110" s="93"/>
    </row>
    <row r="111" spans="18:18">
      <c r="R111" s="93"/>
    </row>
    <row r="112" spans="18:18">
      <c r="R112" s="93"/>
    </row>
    <row r="113" spans="18:18">
      <c r="R113" s="93"/>
    </row>
    <row r="114" spans="18:18">
      <c r="R114" s="93"/>
    </row>
    <row r="115" spans="18:18">
      <c r="R115" s="93"/>
    </row>
    <row r="116" spans="18:18">
      <c r="R116" s="93"/>
    </row>
    <row r="117" spans="18:18">
      <c r="R117" s="93"/>
    </row>
    <row r="118" spans="18:18">
      <c r="R118" s="93"/>
    </row>
    <row r="119" spans="18:18">
      <c r="R119" s="93"/>
    </row>
    <row r="120" spans="18:18">
      <c r="R120" s="93"/>
    </row>
    <row r="121" spans="18:18">
      <c r="R121" s="93"/>
    </row>
    <row r="122" spans="18:18">
      <c r="R122" s="93"/>
    </row>
    <row r="123" spans="18:18">
      <c r="R123" s="93"/>
    </row>
    <row r="124" spans="18:18">
      <c r="R124" s="93"/>
    </row>
    <row r="125" spans="18:18">
      <c r="R125" s="93"/>
    </row>
    <row r="126" spans="18:18">
      <c r="R126" s="93"/>
    </row>
    <row r="127" spans="18:18">
      <c r="R127" s="93"/>
    </row>
    <row r="128" spans="18:18">
      <c r="R128" s="93"/>
    </row>
    <row r="129" spans="18:18">
      <c r="R129" s="93"/>
    </row>
    <row r="130" spans="18:18">
      <c r="R130" s="93"/>
    </row>
    <row r="131" spans="18:18">
      <c r="R131" s="93"/>
    </row>
    <row r="132" spans="18:18">
      <c r="R132" s="93"/>
    </row>
    <row r="133" spans="18:18">
      <c r="R133" s="93"/>
    </row>
    <row r="134" spans="18:18">
      <c r="R134" s="93"/>
    </row>
    <row r="135" spans="18:18">
      <c r="R135" s="93"/>
    </row>
    <row r="136" spans="18:18">
      <c r="R136" s="93"/>
    </row>
    <row r="137" spans="18:18">
      <c r="R137" s="93"/>
    </row>
    <row r="138" spans="18:18">
      <c r="R138" s="93"/>
    </row>
    <row r="139" spans="18:18">
      <c r="R139" s="93"/>
    </row>
    <row r="140" spans="18:18">
      <c r="R140" s="93"/>
    </row>
    <row r="141" spans="18:18">
      <c r="R141" s="93"/>
    </row>
    <row r="142" spans="18:18">
      <c r="R142" s="93"/>
    </row>
    <row r="143" spans="18:18">
      <c r="R143" s="93"/>
    </row>
    <row r="144" spans="18:18">
      <c r="R144" s="93"/>
    </row>
    <row r="145" spans="18:18">
      <c r="R145" s="93"/>
    </row>
    <row r="146" spans="18:18">
      <c r="R146" s="93"/>
    </row>
    <row r="147" spans="18:18">
      <c r="R147" s="93"/>
    </row>
    <row r="148" spans="18:18">
      <c r="R148" s="93"/>
    </row>
    <row r="149" spans="18:18">
      <c r="R149" s="93"/>
    </row>
    <row r="150" spans="18:18">
      <c r="R150" s="93"/>
    </row>
    <row r="151" spans="18:18">
      <c r="R151" s="93"/>
    </row>
    <row r="152" spans="18:18">
      <c r="R152" s="93"/>
    </row>
    <row r="153" spans="18:18">
      <c r="R153" s="93"/>
    </row>
    <row r="154" spans="18:18">
      <c r="R154" s="93"/>
    </row>
    <row r="155" spans="18:18">
      <c r="R155" s="93"/>
    </row>
    <row r="156" spans="18:18">
      <c r="R156" s="93"/>
    </row>
    <row r="157" spans="18:18">
      <c r="R157" s="93"/>
    </row>
    <row r="158" spans="18:18">
      <c r="R158" s="93"/>
    </row>
    <row r="159" spans="18:18">
      <c r="R159" s="93"/>
    </row>
    <row r="160" spans="18:18">
      <c r="R160" s="93"/>
    </row>
    <row r="161" spans="18:18">
      <c r="R161" s="93"/>
    </row>
    <row r="162" spans="18:18">
      <c r="R162" s="93"/>
    </row>
    <row r="163" spans="18:18">
      <c r="R163" s="93"/>
    </row>
    <row r="164" spans="18:18">
      <c r="R164" s="93"/>
    </row>
    <row r="165" spans="18:18">
      <c r="R165" s="93"/>
    </row>
    <row r="166" spans="18:18">
      <c r="R166" s="93"/>
    </row>
    <row r="167" spans="18:18">
      <c r="R167" s="93"/>
    </row>
    <row r="168" spans="18:18">
      <c r="R168" s="93"/>
    </row>
    <row r="169" spans="18:18">
      <c r="R169" s="93"/>
    </row>
    <row r="170" spans="18:18">
      <c r="R170" s="93"/>
    </row>
    <row r="171" spans="18:18">
      <c r="R171" s="93"/>
    </row>
    <row r="172" spans="18:18">
      <c r="R172" s="93"/>
    </row>
    <row r="173" spans="18:18">
      <c r="R173" s="93"/>
    </row>
    <row r="174" spans="18:18">
      <c r="R174" s="93"/>
    </row>
    <row r="175" spans="18:18">
      <c r="R175" s="93"/>
    </row>
    <row r="176" spans="18:18">
      <c r="R176" s="93"/>
    </row>
    <row r="177" spans="1:18">
      <c r="R177" s="93"/>
    </row>
    <row r="178" spans="1:18">
      <c r="R178" s="93"/>
    </row>
    <row r="179" spans="1:18">
      <c r="R179" s="93"/>
    </row>
    <row r="180" spans="1:18">
      <c r="R180" s="93"/>
    </row>
    <row r="181" spans="1:18">
      <c r="R181" s="93"/>
    </row>
    <row r="182" spans="1:18">
      <c r="R182" s="93"/>
    </row>
    <row r="183" spans="1:18">
      <c r="R183" s="93"/>
    </row>
    <row r="184" spans="1:18">
      <c r="R184" s="93"/>
    </row>
    <row r="185" spans="1:18">
      <c r="R185" s="93"/>
    </row>
    <row r="186" spans="1:18">
      <c r="R186" s="93"/>
    </row>
    <row r="187" spans="1:18">
      <c r="R187" s="93"/>
    </row>
    <row r="188" spans="1:18">
      <c r="R188" s="93"/>
    </row>
    <row r="189" spans="1:18">
      <c r="R189" s="93"/>
    </row>
    <row r="190" spans="1:18" s="95" customFormat="1" ht="28.5" customHeight="1">
      <c r="A190" s="221" t="s">
        <v>709</v>
      </c>
      <c r="B190" s="221"/>
      <c r="C190" s="221"/>
      <c r="D190" s="221"/>
      <c r="E190" s="221"/>
      <c r="F190" s="221"/>
      <c r="G190" s="221"/>
      <c r="H190" s="221"/>
      <c r="I190" s="221"/>
      <c r="J190" s="221"/>
      <c r="K190" s="221"/>
      <c r="L190" s="221"/>
      <c r="M190" s="221"/>
      <c r="N190" s="221"/>
      <c r="O190" s="221"/>
      <c r="P190" s="94"/>
      <c r="R190" s="94"/>
    </row>
  </sheetData>
  <mergeCells count="2">
    <mergeCell ref="A7:B7"/>
    <mergeCell ref="A190:O1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48"/>
  <sheetViews>
    <sheetView tabSelected="1" topLeftCell="D1" workbookViewId="0">
      <pane ySplit="1" topLeftCell="A2" activePane="bottomLeft" state="frozen"/>
      <selection pane="bottomLeft" activeCell="M223" sqref="M223"/>
    </sheetView>
  </sheetViews>
  <sheetFormatPr baseColWidth="10" defaultRowHeight="14.25"/>
  <cols>
    <col min="1" max="1" width="26.125" customWidth="1"/>
    <col min="3" max="3" width="9.75" customWidth="1"/>
    <col min="4" max="4" width="9.375" customWidth="1"/>
    <col min="6" max="6" width="11" customWidth="1"/>
    <col min="7" max="7" width="22.75" customWidth="1"/>
    <col min="8" max="8" width="9.75" customWidth="1"/>
    <col min="9" max="9" width="11" customWidth="1"/>
    <col min="10" max="10" width="11.125" customWidth="1"/>
    <col min="11" max="15" width="11" customWidth="1"/>
    <col min="16" max="16" width="16.375" customWidth="1"/>
    <col min="17" max="17" width="45.25" customWidth="1"/>
    <col min="18" max="18" width="16.375" bestFit="1" customWidth="1"/>
    <col min="19" max="19" width="40.375" customWidth="1"/>
  </cols>
  <sheetData>
    <row r="1" spans="1:19" ht="36.75" thickBo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447</v>
      </c>
      <c r="J1" s="4" t="s">
        <v>8</v>
      </c>
      <c r="K1" s="85" t="s">
        <v>706</v>
      </c>
      <c r="L1" s="143" t="s">
        <v>448</v>
      </c>
      <c r="M1" s="5" t="s">
        <v>449</v>
      </c>
      <c r="N1" s="5" t="s">
        <v>450</v>
      </c>
      <c r="O1" s="5" t="s">
        <v>693</v>
      </c>
      <c r="P1" s="2" t="s">
        <v>692</v>
      </c>
      <c r="Q1" s="2" t="s">
        <v>708</v>
      </c>
      <c r="R1" s="5" t="s">
        <v>710</v>
      </c>
    </row>
    <row r="2" spans="1:19" ht="22.5">
      <c r="A2" s="215" t="s">
        <v>666</v>
      </c>
      <c r="B2" s="87">
        <v>79771060</v>
      </c>
      <c r="C2" s="87" t="s">
        <v>133</v>
      </c>
      <c r="D2" s="87" t="s">
        <v>73</v>
      </c>
      <c r="E2" s="87" t="s">
        <v>134</v>
      </c>
      <c r="F2" s="87"/>
      <c r="G2" s="87" t="s">
        <v>89</v>
      </c>
      <c r="H2" s="87" t="s">
        <v>14</v>
      </c>
      <c r="I2" s="88"/>
      <c r="J2" s="217">
        <v>29</v>
      </c>
      <c r="K2" s="89">
        <v>2465868</v>
      </c>
      <c r="L2" s="144">
        <v>2557954.36</v>
      </c>
      <c r="M2" s="90">
        <f t="shared" ref="M2:M29" si="0">+L2*10%</f>
        <v>255795.43599999999</v>
      </c>
      <c r="N2" s="90">
        <f t="shared" ref="N2:N29" si="1">+M2*19%</f>
        <v>48601.132839999998</v>
      </c>
      <c r="O2" s="90">
        <f t="shared" ref="O2:O29" si="2">+L2+M2+N2</f>
        <v>2862350.9288400002</v>
      </c>
      <c r="P2" s="90">
        <f t="shared" ref="P2:P30" si="3">+ROUND(((O2/30)*J2),0)</f>
        <v>2766939</v>
      </c>
      <c r="Q2" s="216" t="s">
        <v>900</v>
      </c>
      <c r="R2" s="9">
        <f>+ROUND(((L2/30)*J2),0)</f>
        <v>2472689</v>
      </c>
      <c r="S2" s="228"/>
    </row>
    <row r="3" spans="1:19" ht="22.5">
      <c r="A3" s="198" t="s">
        <v>666</v>
      </c>
      <c r="B3" s="8">
        <v>1063148543</v>
      </c>
      <c r="C3" s="8" t="s">
        <v>166</v>
      </c>
      <c r="D3" s="8" t="s">
        <v>210</v>
      </c>
      <c r="E3" s="8" t="s">
        <v>211</v>
      </c>
      <c r="F3" s="8" t="s">
        <v>99</v>
      </c>
      <c r="G3" s="8" t="s">
        <v>212</v>
      </c>
      <c r="H3" s="8" t="s">
        <v>14</v>
      </c>
      <c r="I3" s="80"/>
      <c r="J3" s="8">
        <v>30</v>
      </c>
      <c r="K3" s="44">
        <v>2465868</v>
      </c>
      <c r="L3" s="145">
        <v>2557954.36</v>
      </c>
      <c r="M3" s="9">
        <f t="shared" si="0"/>
        <v>255795.43599999999</v>
      </c>
      <c r="N3" s="9">
        <f t="shared" si="1"/>
        <v>48601.132839999998</v>
      </c>
      <c r="O3" s="9">
        <f t="shared" si="2"/>
        <v>2862350.9288400002</v>
      </c>
      <c r="P3" s="9">
        <f t="shared" si="3"/>
        <v>2862351</v>
      </c>
      <c r="Q3" s="121"/>
      <c r="R3" s="9">
        <f t="shared" ref="R3:R66" si="4">+ROUND(((L3/30)*J3),0)</f>
        <v>2557954</v>
      </c>
      <c r="S3" s="228"/>
    </row>
    <row r="4" spans="1:19" ht="22.5">
      <c r="A4" s="198" t="s">
        <v>666</v>
      </c>
      <c r="B4" s="8">
        <v>35602050</v>
      </c>
      <c r="C4" s="8" t="s">
        <v>49</v>
      </c>
      <c r="D4" s="8" t="s">
        <v>50</v>
      </c>
      <c r="E4" s="8" t="s">
        <v>51</v>
      </c>
      <c r="F4" s="8"/>
      <c r="G4" s="8" t="s">
        <v>193</v>
      </c>
      <c r="H4" s="8" t="s">
        <v>14</v>
      </c>
      <c r="I4" s="80"/>
      <c r="J4" s="8">
        <v>30</v>
      </c>
      <c r="K4" s="44">
        <v>2465868</v>
      </c>
      <c r="L4" s="145">
        <v>2557954.36</v>
      </c>
      <c r="M4" s="9">
        <f t="shared" si="0"/>
        <v>255795.43599999999</v>
      </c>
      <c r="N4" s="9">
        <f t="shared" si="1"/>
        <v>48601.132839999998</v>
      </c>
      <c r="O4" s="9">
        <f t="shared" si="2"/>
        <v>2862350.9288400002</v>
      </c>
      <c r="P4" s="9">
        <f t="shared" si="3"/>
        <v>2862351</v>
      </c>
      <c r="Q4" s="121"/>
      <c r="R4" s="9">
        <f t="shared" si="4"/>
        <v>2557954</v>
      </c>
      <c r="S4" s="228"/>
    </row>
    <row r="5" spans="1:19" ht="22.5">
      <c r="A5" s="198" t="s">
        <v>666</v>
      </c>
      <c r="B5" s="8">
        <v>37342544</v>
      </c>
      <c r="C5" s="8" t="s">
        <v>256</v>
      </c>
      <c r="D5" s="8"/>
      <c r="E5" s="8" t="s">
        <v>257</v>
      </c>
      <c r="F5" s="8"/>
      <c r="G5" s="8" t="s">
        <v>193</v>
      </c>
      <c r="H5" s="8" t="s">
        <v>14</v>
      </c>
      <c r="I5" s="80"/>
      <c r="J5" s="8">
        <v>30</v>
      </c>
      <c r="K5" s="44">
        <v>2465868</v>
      </c>
      <c r="L5" s="145">
        <v>2557954.36</v>
      </c>
      <c r="M5" s="9">
        <f t="shared" si="0"/>
        <v>255795.43599999999</v>
      </c>
      <c r="N5" s="9">
        <f t="shared" si="1"/>
        <v>48601.132839999998</v>
      </c>
      <c r="O5" s="9">
        <f t="shared" si="2"/>
        <v>2862350.9288400002</v>
      </c>
      <c r="P5" s="9">
        <f t="shared" si="3"/>
        <v>2862351</v>
      </c>
      <c r="Q5" s="121"/>
      <c r="R5" s="9">
        <f t="shared" si="4"/>
        <v>2557954</v>
      </c>
      <c r="S5" s="228"/>
    </row>
    <row r="6" spans="1:19" ht="22.5">
      <c r="A6" s="198" t="s">
        <v>666</v>
      </c>
      <c r="B6" s="8">
        <v>39801161</v>
      </c>
      <c r="C6" s="8" t="s">
        <v>291</v>
      </c>
      <c r="D6" s="8" t="s">
        <v>122</v>
      </c>
      <c r="E6" s="8" t="s">
        <v>20</v>
      </c>
      <c r="F6" s="8" t="s">
        <v>167</v>
      </c>
      <c r="G6" s="8" t="s">
        <v>193</v>
      </c>
      <c r="H6" s="8" t="s">
        <v>360</v>
      </c>
      <c r="I6" s="80"/>
      <c r="J6" s="8">
        <v>30</v>
      </c>
      <c r="K6" s="44">
        <v>2465868</v>
      </c>
      <c r="L6" s="145">
        <v>2557954.36</v>
      </c>
      <c r="M6" s="9">
        <f t="shared" si="0"/>
        <v>255795.43599999999</v>
      </c>
      <c r="N6" s="9">
        <f t="shared" si="1"/>
        <v>48601.132839999998</v>
      </c>
      <c r="O6" s="9">
        <f t="shared" si="2"/>
        <v>2862350.9288400002</v>
      </c>
      <c r="P6" s="9">
        <f t="shared" si="3"/>
        <v>2862351</v>
      </c>
      <c r="Q6" s="121"/>
      <c r="R6" s="9">
        <f t="shared" si="4"/>
        <v>2557954</v>
      </c>
      <c r="S6" s="228"/>
    </row>
    <row r="7" spans="1:19" ht="22.5">
      <c r="A7" s="198" t="s">
        <v>666</v>
      </c>
      <c r="B7" s="8">
        <v>51837271</v>
      </c>
      <c r="C7" s="8" t="s">
        <v>313</v>
      </c>
      <c r="D7" s="8" t="s">
        <v>261</v>
      </c>
      <c r="E7" s="8" t="s">
        <v>257</v>
      </c>
      <c r="F7" s="8" t="s">
        <v>314</v>
      </c>
      <c r="G7" s="8" t="s">
        <v>193</v>
      </c>
      <c r="H7" s="8" t="s">
        <v>14</v>
      </c>
      <c r="I7" s="80"/>
      <c r="J7" s="8">
        <v>30</v>
      </c>
      <c r="K7" s="44">
        <v>2465868</v>
      </c>
      <c r="L7" s="145">
        <v>2557954.36</v>
      </c>
      <c r="M7" s="9">
        <f t="shared" si="0"/>
        <v>255795.43599999999</v>
      </c>
      <c r="N7" s="9">
        <f t="shared" si="1"/>
        <v>48601.132839999998</v>
      </c>
      <c r="O7" s="9">
        <f t="shared" si="2"/>
        <v>2862350.9288400002</v>
      </c>
      <c r="P7" s="9">
        <f t="shared" si="3"/>
        <v>2862351</v>
      </c>
      <c r="Q7" s="121"/>
      <c r="R7" s="9">
        <f t="shared" si="4"/>
        <v>2557954</v>
      </c>
      <c r="S7" s="228"/>
    </row>
    <row r="8" spans="1:19" ht="22.5">
      <c r="A8" s="198" t="s">
        <v>666</v>
      </c>
      <c r="B8" s="8">
        <v>52112939</v>
      </c>
      <c r="C8" s="8" t="s">
        <v>125</v>
      </c>
      <c r="D8" s="8" t="s">
        <v>126</v>
      </c>
      <c r="E8" s="8" t="s">
        <v>127</v>
      </c>
      <c r="F8" s="8" t="s">
        <v>128</v>
      </c>
      <c r="G8" s="8" t="s">
        <v>193</v>
      </c>
      <c r="H8" s="8" t="s">
        <v>14</v>
      </c>
      <c r="I8" s="80"/>
      <c r="J8" s="200">
        <v>29</v>
      </c>
      <c r="K8" s="44">
        <v>2465868</v>
      </c>
      <c r="L8" s="145">
        <v>2557954.36</v>
      </c>
      <c r="M8" s="9">
        <f t="shared" si="0"/>
        <v>255795.43599999999</v>
      </c>
      <c r="N8" s="9">
        <f t="shared" si="1"/>
        <v>48601.132839999998</v>
      </c>
      <c r="O8" s="9">
        <f t="shared" si="2"/>
        <v>2862350.9288400002</v>
      </c>
      <c r="P8" s="9">
        <f t="shared" si="3"/>
        <v>2766939</v>
      </c>
      <c r="Q8" s="199" t="s">
        <v>853</v>
      </c>
      <c r="R8" s="9">
        <f t="shared" si="4"/>
        <v>2472689</v>
      </c>
      <c r="S8" s="228"/>
    </row>
    <row r="9" spans="1:19" ht="22.5">
      <c r="A9" s="198" t="s">
        <v>666</v>
      </c>
      <c r="B9" s="8">
        <v>1133674125</v>
      </c>
      <c r="C9" s="8" t="s">
        <v>171</v>
      </c>
      <c r="D9" s="8" t="s">
        <v>394</v>
      </c>
      <c r="E9" s="8" t="s">
        <v>109</v>
      </c>
      <c r="F9" s="8" t="s">
        <v>395</v>
      </c>
      <c r="G9" s="8" t="s">
        <v>212</v>
      </c>
      <c r="H9" s="8" t="s">
        <v>14</v>
      </c>
      <c r="I9" s="80"/>
      <c r="J9" s="200">
        <v>1</v>
      </c>
      <c r="K9" s="44">
        <v>2465868</v>
      </c>
      <c r="L9" s="145">
        <v>2557954.36</v>
      </c>
      <c r="M9" s="9">
        <f>+L9*10%</f>
        <v>255795.43599999999</v>
      </c>
      <c r="N9" s="9">
        <f>+M9*19%</f>
        <v>48601.132839999998</v>
      </c>
      <c r="O9" s="9">
        <f>+L9+M9+N9</f>
        <v>2862350.9288400002</v>
      </c>
      <c r="P9" s="9">
        <f>+ROUND(((O9/30)*J9),0)</f>
        <v>95412</v>
      </c>
      <c r="Q9" s="199" t="s">
        <v>852</v>
      </c>
      <c r="R9" s="9">
        <f t="shared" si="4"/>
        <v>85265</v>
      </c>
      <c r="S9" s="228"/>
    </row>
    <row r="10" spans="1:19" ht="22.5">
      <c r="A10" s="198" t="s">
        <v>666</v>
      </c>
      <c r="B10" s="8">
        <v>52292687</v>
      </c>
      <c r="C10" s="8" t="s">
        <v>324</v>
      </c>
      <c r="D10" s="8"/>
      <c r="E10" s="8" t="s">
        <v>47</v>
      </c>
      <c r="F10" s="8" t="s">
        <v>325</v>
      </c>
      <c r="G10" s="8" t="s">
        <v>193</v>
      </c>
      <c r="H10" s="8" t="s">
        <v>14</v>
      </c>
      <c r="I10" s="80"/>
      <c r="J10" s="8">
        <v>30</v>
      </c>
      <c r="K10" s="44">
        <v>2465868</v>
      </c>
      <c r="L10" s="145">
        <v>2557954.36</v>
      </c>
      <c r="M10" s="9">
        <f t="shared" si="0"/>
        <v>255795.43599999999</v>
      </c>
      <c r="N10" s="9">
        <f t="shared" si="1"/>
        <v>48601.132839999998</v>
      </c>
      <c r="O10" s="9">
        <f t="shared" si="2"/>
        <v>2862350.9288400002</v>
      </c>
      <c r="P10" s="9">
        <f t="shared" si="3"/>
        <v>2862351</v>
      </c>
      <c r="Q10" s="121"/>
      <c r="R10" s="9">
        <f t="shared" si="4"/>
        <v>2557954</v>
      </c>
      <c r="S10" s="228"/>
    </row>
    <row r="11" spans="1:19" ht="22.5">
      <c r="A11" s="198" t="s">
        <v>666</v>
      </c>
      <c r="B11" s="8">
        <v>52348638</v>
      </c>
      <c r="C11" s="8" t="s">
        <v>114</v>
      </c>
      <c r="D11" s="8" t="s">
        <v>115</v>
      </c>
      <c r="E11" s="8" t="s">
        <v>116</v>
      </c>
      <c r="F11" s="8" t="s">
        <v>117</v>
      </c>
      <c r="G11" s="8" t="s">
        <v>193</v>
      </c>
      <c r="H11" s="8" t="s">
        <v>14</v>
      </c>
      <c r="I11" s="80"/>
      <c r="J11" s="8">
        <v>30</v>
      </c>
      <c r="K11" s="44">
        <v>2465868</v>
      </c>
      <c r="L11" s="145">
        <v>2557954.36</v>
      </c>
      <c r="M11" s="9">
        <f t="shared" si="0"/>
        <v>255795.43599999999</v>
      </c>
      <c r="N11" s="9">
        <f t="shared" si="1"/>
        <v>48601.132839999998</v>
      </c>
      <c r="O11" s="9">
        <f t="shared" si="2"/>
        <v>2862350.9288400002</v>
      </c>
      <c r="P11" s="9">
        <f t="shared" si="3"/>
        <v>2862351</v>
      </c>
      <c r="Q11" s="121"/>
      <c r="R11" s="9">
        <f t="shared" si="4"/>
        <v>2557954</v>
      </c>
      <c r="S11" s="228"/>
    </row>
    <row r="12" spans="1:19" ht="22.5">
      <c r="A12" s="198" t="s">
        <v>666</v>
      </c>
      <c r="B12" s="8">
        <v>52505010</v>
      </c>
      <c r="C12" s="8" t="s">
        <v>135</v>
      </c>
      <c r="D12" s="8" t="s">
        <v>136</v>
      </c>
      <c r="E12" s="8" t="s">
        <v>137</v>
      </c>
      <c r="F12" s="8"/>
      <c r="G12" s="8" t="s">
        <v>193</v>
      </c>
      <c r="H12" s="8" t="s">
        <v>14</v>
      </c>
      <c r="I12" s="80"/>
      <c r="J12" s="8">
        <v>30</v>
      </c>
      <c r="K12" s="44">
        <v>2465868</v>
      </c>
      <c r="L12" s="145">
        <v>2557954.36</v>
      </c>
      <c r="M12" s="9">
        <f t="shared" si="0"/>
        <v>255795.43599999999</v>
      </c>
      <c r="N12" s="9">
        <f t="shared" si="1"/>
        <v>48601.132839999998</v>
      </c>
      <c r="O12" s="9">
        <f t="shared" si="2"/>
        <v>2862350.9288400002</v>
      </c>
      <c r="P12" s="9">
        <f t="shared" si="3"/>
        <v>2862351</v>
      </c>
      <c r="Q12" s="121"/>
      <c r="R12" s="9">
        <f t="shared" si="4"/>
        <v>2557954</v>
      </c>
      <c r="S12" s="228"/>
    </row>
    <row r="13" spans="1:19" ht="22.5">
      <c r="A13" s="198" t="s">
        <v>666</v>
      </c>
      <c r="B13" s="8">
        <v>52704600</v>
      </c>
      <c r="C13" s="8" t="s">
        <v>331</v>
      </c>
      <c r="D13" s="8" t="s">
        <v>316</v>
      </c>
      <c r="E13" s="8" t="s">
        <v>332</v>
      </c>
      <c r="F13" s="8" t="s">
        <v>333</v>
      </c>
      <c r="G13" s="8" t="s">
        <v>193</v>
      </c>
      <c r="H13" s="8" t="s">
        <v>14</v>
      </c>
      <c r="I13" s="80"/>
      <c r="J13" s="200">
        <v>28</v>
      </c>
      <c r="K13" s="44">
        <v>2465868</v>
      </c>
      <c r="L13" s="145">
        <v>2557954.36</v>
      </c>
      <c r="M13" s="9">
        <f t="shared" si="0"/>
        <v>255795.43599999999</v>
      </c>
      <c r="N13" s="9">
        <f t="shared" si="1"/>
        <v>48601.132839999998</v>
      </c>
      <c r="O13" s="9">
        <f t="shared" si="2"/>
        <v>2862350.9288400002</v>
      </c>
      <c r="P13" s="9">
        <f t="shared" si="3"/>
        <v>2671528</v>
      </c>
      <c r="Q13" s="199" t="s">
        <v>897</v>
      </c>
      <c r="R13" s="9">
        <f t="shared" si="4"/>
        <v>2387424</v>
      </c>
      <c r="S13" s="228"/>
    </row>
    <row r="14" spans="1:19" ht="22.5">
      <c r="A14" s="198" t="s">
        <v>666</v>
      </c>
      <c r="B14" s="8">
        <v>52734140</v>
      </c>
      <c r="C14" s="8" t="s">
        <v>69</v>
      </c>
      <c r="D14" s="8" t="s">
        <v>70</v>
      </c>
      <c r="E14" s="8" t="s">
        <v>71</v>
      </c>
      <c r="F14" s="8" t="s">
        <v>72</v>
      </c>
      <c r="G14" s="8" t="s">
        <v>193</v>
      </c>
      <c r="H14" s="8" t="s">
        <v>14</v>
      </c>
      <c r="I14" s="80"/>
      <c r="J14" s="8">
        <v>30</v>
      </c>
      <c r="K14" s="44">
        <v>2465868</v>
      </c>
      <c r="L14" s="145">
        <v>2557954.36</v>
      </c>
      <c r="M14" s="9">
        <f t="shared" si="0"/>
        <v>255795.43599999999</v>
      </c>
      <c r="N14" s="9">
        <f t="shared" si="1"/>
        <v>48601.132839999998</v>
      </c>
      <c r="O14" s="9">
        <f t="shared" si="2"/>
        <v>2862350.9288400002</v>
      </c>
      <c r="P14" s="9">
        <f t="shared" si="3"/>
        <v>2862351</v>
      </c>
      <c r="Q14" s="121"/>
      <c r="R14" s="9">
        <f t="shared" si="4"/>
        <v>2557954</v>
      </c>
      <c r="S14" s="228"/>
    </row>
    <row r="15" spans="1:19" ht="22.5">
      <c r="A15" s="198" t="s">
        <v>666</v>
      </c>
      <c r="B15" s="8">
        <v>52751080</v>
      </c>
      <c r="C15" s="8" t="s">
        <v>342</v>
      </c>
      <c r="D15" s="8" t="s">
        <v>19</v>
      </c>
      <c r="E15" s="8" t="s">
        <v>343</v>
      </c>
      <c r="F15" s="8" t="s">
        <v>344</v>
      </c>
      <c r="G15" s="8" t="s">
        <v>193</v>
      </c>
      <c r="H15" s="8" t="s">
        <v>14</v>
      </c>
      <c r="I15" s="80"/>
      <c r="J15" s="8">
        <v>30</v>
      </c>
      <c r="K15" s="44">
        <v>2465868</v>
      </c>
      <c r="L15" s="145">
        <v>2557954.36</v>
      </c>
      <c r="M15" s="9">
        <f t="shared" si="0"/>
        <v>255795.43599999999</v>
      </c>
      <c r="N15" s="9">
        <f t="shared" si="1"/>
        <v>48601.132839999998</v>
      </c>
      <c r="O15" s="9">
        <f t="shared" si="2"/>
        <v>2862350.9288400002</v>
      </c>
      <c r="P15" s="9">
        <f t="shared" si="3"/>
        <v>2862351</v>
      </c>
      <c r="Q15" s="121"/>
      <c r="R15" s="9">
        <f t="shared" si="4"/>
        <v>2557954</v>
      </c>
      <c r="S15" s="228"/>
    </row>
    <row r="16" spans="1:19" ht="22.5">
      <c r="A16" s="198" t="s">
        <v>666</v>
      </c>
      <c r="B16" s="8">
        <v>52870883</v>
      </c>
      <c r="C16" s="8" t="s">
        <v>64</v>
      </c>
      <c r="D16" s="8" t="s">
        <v>65</v>
      </c>
      <c r="E16" s="8" t="s">
        <v>66</v>
      </c>
      <c r="F16" s="8"/>
      <c r="G16" s="8" t="s">
        <v>193</v>
      </c>
      <c r="H16" s="8" t="s">
        <v>14</v>
      </c>
      <c r="I16" s="80"/>
      <c r="J16" s="8">
        <v>30</v>
      </c>
      <c r="K16" s="44">
        <v>2465868</v>
      </c>
      <c r="L16" s="145">
        <v>2557954.36</v>
      </c>
      <c r="M16" s="9">
        <f t="shared" si="0"/>
        <v>255795.43599999999</v>
      </c>
      <c r="N16" s="9">
        <f t="shared" si="1"/>
        <v>48601.132839999998</v>
      </c>
      <c r="O16" s="9">
        <f t="shared" si="2"/>
        <v>2862350.9288400002</v>
      </c>
      <c r="P16" s="9">
        <f t="shared" si="3"/>
        <v>2862351</v>
      </c>
      <c r="Q16" s="121"/>
      <c r="R16" s="9">
        <f t="shared" si="4"/>
        <v>2557954</v>
      </c>
      <c r="S16" s="228"/>
    </row>
    <row r="17" spans="1:19" ht="22.5">
      <c r="A17" s="198" t="s">
        <v>666</v>
      </c>
      <c r="B17" s="8">
        <v>52973679</v>
      </c>
      <c r="C17" s="8" t="s">
        <v>315</v>
      </c>
      <c r="D17" s="8" t="s">
        <v>191</v>
      </c>
      <c r="E17" s="8" t="s">
        <v>85</v>
      </c>
      <c r="F17" s="8" t="s">
        <v>234</v>
      </c>
      <c r="G17" s="8" t="s">
        <v>193</v>
      </c>
      <c r="H17" s="8" t="s">
        <v>14</v>
      </c>
      <c r="I17" s="80"/>
      <c r="J17" s="8">
        <v>30</v>
      </c>
      <c r="K17" s="44">
        <v>2465868</v>
      </c>
      <c r="L17" s="145">
        <v>2557954.36</v>
      </c>
      <c r="M17" s="9">
        <f t="shared" si="0"/>
        <v>255795.43599999999</v>
      </c>
      <c r="N17" s="9">
        <f t="shared" si="1"/>
        <v>48601.132839999998</v>
      </c>
      <c r="O17" s="9">
        <f t="shared" si="2"/>
        <v>2862350.9288400002</v>
      </c>
      <c r="P17" s="9">
        <f t="shared" si="3"/>
        <v>2862351</v>
      </c>
      <c r="Q17" s="121"/>
      <c r="R17" s="9">
        <f t="shared" si="4"/>
        <v>2557954</v>
      </c>
      <c r="S17" s="228"/>
    </row>
    <row r="18" spans="1:19" ht="22.5">
      <c r="A18" s="198" t="s">
        <v>666</v>
      </c>
      <c r="B18" s="8">
        <v>64895144</v>
      </c>
      <c r="C18" s="8" t="s">
        <v>381</v>
      </c>
      <c r="D18" s="8" t="s">
        <v>382</v>
      </c>
      <c r="E18" s="8" t="s">
        <v>47</v>
      </c>
      <c r="F18" s="8" t="s">
        <v>383</v>
      </c>
      <c r="G18" s="8" t="s">
        <v>193</v>
      </c>
      <c r="H18" s="8" t="s">
        <v>360</v>
      </c>
      <c r="I18" s="80"/>
      <c r="J18" s="8">
        <v>30</v>
      </c>
      <c r="K18" s="44">
        <v>2465868</v>
      </c>
      <c r="L18" s="145">
        <v>2557954.36</v>
      </c>
      <c r="M18" s="9">
        <f t="shared" si="0"/>
        <v>255795.43599999999</v>
      </c>
      <c r="N18" s="9">
        <f t="shared" si="1"/>
        <v>48601.132839999998</v>
      </c>
      <c r="O18" s="9">
        <f t="shared" si="2"/>
        <v>2862350.9288400002</v>
      </c>
      <c r="P18" s="9">
        <f t="shared" si="3"/>
        <v>2862351</v>
      </c>
      <c r="Q18" s="121"/>
      <c r="R18" s="9">
        <f t="shared" si="4"/>
        <v>2557954</v>
      </c>
      <c r="S18" s="228"/>
    </row>
    <row r="19" spans="1:19" ht="22.5">
      <c r="A19" s="198" t="s">
        <v>666</v>
      </c>
      <c r="B19" s="8">
        <v>1012331832</v>
      </c>
      <c r="C19" s="8" t="s">
        <v>235</v>
      </c>
      <c r="D19" s="8" t="s">
        <v>35</v>
      </c>
      <c r="E19" s="8" t="s">
        <v>236</v>
      </c>
      <c r="F19" s="8" t="s">
        <v>237</v>
      </c>
      <c r="G19" s="8" t="s">
        <v>193</v>
      </c>
      <c r="H19" s="8" t="s">
        <v>14</v>
      </c>
      <c r="I19" s="80"/>
      <c r="J19" s="8">
        <v>30</v>
      </c>
      <c r="K19" s="44">
        <v>2465868</v>
      </c>
      <c r="L19" s="145">
        <v>2557954.36</v>
      </c>
      <c r="M19" s="9">
        <f t="shared" si="0"/>
        <v>255795.43599999999</v>
      </c>
      <c r="N19" s="9">
        <f t="shared" si="1"/>
        <v>48601.132839999998</v>
      </c>
      <c r="O19" s="9">
        <f t="shared" si="2"/>
        <v>2862350.9288400002</v>
      </c>
      <c r="P19" s="9">
        <f t="shared" si="3"/>
        <v>2862351</v>
      </c>
      <c r="Q19" s="121"/>
      <c r="R19" s="9">
        <f t="shared" si="4"/>
        <v>2557954</v>
      </c>
      <c r="S19" s="228"/>
    </row>
    <row r="20" spans="1:19" ht="22.5">
      <c r="A20" s="198" t="s">
        <v>666</v>
      </c>
      <c r="B20" s="8">
        <v>1022363890</v>
      </c>
      <c r="C20" s="8" t="s">
        <v>201</v>
      </c>
      <c r="D20" s="8" t="s">
        <v>202</v>
      </c>
      <c r="E20" s="8" t="s">
        <v>203</v>
      </c>
      <c r="F20" s="8" t="s">
        <v>204</v>
      </c>
      <c r="G20" s="8" t="s">
        <v>193</v>
      </c>
      <c r="H20" s="8" t="s">
        <v>14</v>
      </c>
      <c r="I20" s="80"/>
      <c r="J20" s="200">
        <v>28</v>
      </c>
      <c r="K20" s="44">
        <v>2465868</v>
      </c>
      <c r="L20" s="145">
        <v>2557954.36</v>
      </c>
      <c r="M20" s="9">
        <f t="shared" si="0"/>
        <v>255795.43599999999</v>
      </c>
      <c r="N20" s="9">
        <f t="shared" si="1"/>
        <v>48601.132839999998</v>
      </c>
      <c r="O20" s="9">
        <f t="shared" si="2"/>
        <v>2862350.9288400002</v>
      </c>
      <c r="P20" s="9">
        <f t="shared" si="3"/>
        <v>2671528</v>
      </c>
      <c r="Q20" s="199" t="s">
        <v>894</v>
      </c>
      <c r="R20" s="9">
        <f t="shared" si="4"/>
        <v>2387424</v>
      </c>
      <c r="S20" s="228"/>
    </row>
    <row r="21" spans="1:19" ht="22.5">
      <c r="A21" s="198" t="s">
        <v>666</v>
      </c>
      <c r="B21" s="8">
        <v>1023928463</v>
      </c>
      <c r="C21" s="8" t="s">
        <v>107</v>
      </c>
      <c r="D21" s="8" t="s">
        <v>108</v>
      </c>
      <c r="E21" s="8" t="s">
        <v>109</v>
      </c>
      <c r="F21" s="8" t="s">
        <v>110</v>
      </c>
      <c r="G21" s="8" t="s">
        <v>193</v>
      </c>
      <c r="H21" s="8" t="s">
        <v>14</v>
      </c>
      <c r="I21" s="80"/>
      <c r="J21" s="8">
        <v>30</v>
      </c>
      <c r="K21" s="44">
        <v>2465868</v>
      </c>
      <c r="L21" s="145">
        <v>2557954.36</v>
      </c>
      <c r="M21" s="9">
        <f t="shared" si="0"/>
        <v>255795.43599999999</v>
      </c>
      <c r="N21" s="9">
        <f t="shared" si="1"/>
        <v>48601.132839999998</v>
      </c>
      <c r="O21" s="9">
        <f t="shared" si="2"/>
        <v>2862350.9288400002</v>
      </c>
      <c r="P21" s="9">
        <f t="shared" si="3"/>
        <v>2862351</v>
      </c>
      <c r="Q21" s="121"/>
      <c r="R21" s="9">
        <f t="shared" si="4"/>
        <v>2557954</v>
      </c>
      <c r="S21" s="228"/>
    </row>
    <row r="22" spans="1:19" ht="22.5">
      <c r="A22" s="198" t="s">
        <v>666</v>
      </c>
      <c r="B22" s="8">
        <v>1031148383</v>
      </c>
      <c r="C22" s="8" t="s">
        <v>372</v>
      </c>
      <c r="D22" s="8" t="s">
        <v>373</v>
      </c>
      <c r="E22" s="8" t="s">
        <v>374</v>
      </c>
      <c r="F22" s="8" t="s">
        <v>226</v>
      </c>
      <c r="G22" s="8" t="s">
        <v>193</v>
      </c>
      <c r="H22" s="8" t="s">
        <v>360</v>
      </c>
      <c r="I22" s="80"/>
      <c r="J22" s="200">
        <v>29</v>
      </c>
      <c r="K22" s="44">
        <v>2465868</v>
      </c>
      <c r="L22" s="145">
        <v>2557954.36</v>
      </c>
      <c r="M22" s="9">
        <f t="shared" si="0"/>
        <v>255795.43599999999</v>
      </c>
      <c r="N22" s="9">
        <f t="shared" si="1"/>
        <v>48601.132839999998</v>
      </c>
      <c r="O22" s="9">
        <f t="shared" si="2"/>
        <v>2862350.9288400002</v>
      </c>
      <c r="P22" s="9">
        <f t="shared" si="3"/>
        <v>2766939</v>
      </c>
      <c r="Q22" s="199" t="s">
        <v>891</v>
      </c>
      <c r="R22" s="9">
        <f t="shared" si="4"/>
        <v>2472689</v>
      </c>
      <c r="S22" s="228"/>
    </row>
    <row r="23" spans="1:19" ht="22.5">
      <c r="A23" s="198" t="s">
        <v>666</v>
      </c>
      <c r="B23" s="8">
        <v>1032365672</v>
      </c>
      <c r="C23" s="8" t="s">
        <v>67</v>
      </c>
      <c r="D23" s="8"/>
      <c r="E23" s="8" t="s">
        <v>68</v>
      </c>
      <c r="F23" s="8"/>
      <c r="G23" s="8" t="s">
        <v>193</v>
      </c>
      <c r="H23" s="8" t="s">
        <v>14</v>
      </c>
      <c r="I23" s="80"/>
      <c r="J23" s="8">
        <v>30</v>
      </c>
      <c r="K23" s="44">
        <v>2465868</v>
      </c>
      <c r="L23" s="145">
        <v>2557954.36</v>
      </c>
      <c r="M23" s="9">
        <f t="shared" si="0"/>
        <v>255795.43599999999</v>
      </c>
      <c r="N23" s="9">
        <f t="shared" si="1"/>
        <v>48601.132839999998</v>
      </c>
      <c r="O23" s="9">
        <f t="shared" si="2"/>
        <v>2862350.9288400002</v>
      </c>
      <c r="P23" s="9">
        <f t="shared" si="3"/>
        <v>2862351</v>
      </c>
      <c r="Q23" s="121"/>
      <c r="R23" s="9">
        <f t="shared" si="4"/>
        <v>2557954</v>
      </c>
      <c r="S23" s="228"/>
    </row>
    <row r="24" spans="1:19" ht="22.5">
      <c r="A24" s="198" t="s">
        <v>666</v>
      </c>
      <c r="B24" s="8">
        <v>1033681788</v>
      </c>
      <c r="C24" s="8" t="s">
        <v>55</v>
      </c>
      <c r="D24" s="8" t="s">
        <v>56</v>
      </c>
      <c r="E24" s="8" t="s">
        <v>33</v>
      </c>
      <c r="F24" s="8" t="s">
        <v>57</v>
      </c>
      <c r="G24" s="8" t="s">
        <v>193</v>
      </c>
      <c r="H24" s="8" t="s">
        <v>14</v>
      </c>
      <c r="I24" s="80"/>
      <c r="J24" s="8">
        <v>30</v>
      </c>
      <c r="K24" s="44">
        <v>2465868</v>
      </c>
      <c r="L24" s="145">
        <v>2557954.36</v>
      </c>
      <c r="M24" s="9">
        <f t="shared" si="0"/>
        <v>255795.43599999999</v>
      </c>
      <c r="N24" s="9">
        <f t="shared" si="1"/>
        <v>48601.132839999998</v>
      </c>
      <c r="O24" s="9">
        <f t="shared" si="2"/>
        <v>2862350.9288400002</v>
      </c>
      <c r="P24" s="9">
        <f t="shared" si="3"/>
        <v>2862351</v>
      </c>
      <c r="Q24" s="121"/>
      <c r="R24" s="9">
        <f t="shared" si="4"/>
        <v>2557954</v>
      </c>
      <c r="S24" s="228"/>
    </row>
    <row r="25" spans="1:19" ht="22.5">
      <c r="A25" s="198" t="s">
        <v>666</v>
      </c>
      <c r="B25" s="8">
        <v>1033717516</v>
      </c>
      <c r="C25" s="8" t="s">
        <v>412</v>
      </c>
      <c r="D25" s="8" t="s">
        <v>413</v>
      </c>
      <c r="E25" s="8" t="s">
        <v>414</v>
      </c>
      <c r="F25" s="8" t="s">
        <v>227</v>
      </c>
      <c r="G25" s="8" t="s">
        <v>193</v>
      </c>
      <c r="H25" s="8" t="s">
        <v>406</v>
      </c>
      <c r="I25" s="80"/>
      <c r="J25" s="8">
        <v>30</v>
      </c>
      <c r="K25" s="44">
        <v>2465868</v>
      </c>
      <c r="L25" s="145">
        <v>2557954.36</v>
      </c>
      <c r="M25" s="9">
        <f t="shared" si="0"/>
        <v>255795.43599999999</v>
      </c>
      <c r="N25" s="9">
        <f t="shared" si="1"/>
        <v>48601.132839999998</v>
      </c>
      <c r="O25" s="9">
        <f t="shared" si="2"/>
        <v>2862350.9288400002</v>
      </c>
      <c r="P25" s="9">
        <f t="shared" si="3"/>
        <v>2862351</v>
      </c>
      <c r="Q25" s="121"/>
      <c r="R25" s="9">
        <f t="shared" si="4"/>
        <v>2557954</v>
      </c>
      <c r="S25" s="228"/>
    </row>
    <row r="26" spans="1:19" ht="22.5">
      <c r="A26" s="198" t="s">
        <v>666</v>
      </c>
      <c r="B26" s="8">
        <v>1033734646</v>
      </c>
      <c r="C26" s="8" t="s">
        <v>310</v>
      </c>
      <c r="D26" s="8" t="s">
        <v>311</v>
      </c>
      <c r="E26" s="8" t="s">
        <v>312</v>
      </c>
      <c r="F26" s="8"/>
      <c r="G26" s="8" t="s">
        <v>193</v>
      </c>
      <c r="H26" s="8" t="s">
        <v>14</v>
      </c>
      <c r="I26" s="80"/>
      <c r="J26" s="8">
        <v>30</v>
      </c>
      <c r="K26" s="44">
        <v>2465868</v>
      </c>
      <c r="L26" s="145">
        <v>2557954.36</v>
      </c>
      <c r="M26" s="9">
        <f t="shared" si="0"/>
        <v>255795.43599999999</v>
      </c>
      <c r="N26" s="9">
        <f t="shared" si="1"/>
        <v>48601.132839999998</v>
      </c>
      <c r="O26" s="9">
        <f t="shared" si="2"/>
        <v>2862350.9288400002</v>
      </c>
      <c r="P26" s="9">
        <f t="shared" si="3"/>
        <v>2862351</v>
      </c>
      <c r="Q26" s="121"/>
      <c r="R26" s="9">
        <f t="shared" si="4"/>
        <v>2557954</v>
      </c>
      <c r="S26" s="228"/>
    </row>
    <row r="27" spans="1:19" ht="22.5">
      <c r="A27" s="198" t="s">
        <v>666</v>
      </c>
      <c r="B27" s="8">
        <v>1033736024</v>
      </c>
      <c r="C27" s="8" t="s">
        <v>42</v>
      </c>
      <c r="D27" s="8" t="s">
        <v>111</v>
      </c>
      <c r="E27" s="8" t="s">
        <v>112</v>
      </c>
      <c r="F27" s="8" t="s">
        <v>113</v>
      </c>
      <c r="G27" s="8" t="s">
        <v>193</v>
      </c>
      <c r="H27" s="8" t="s">
        <v>14</v>
      </c>
      <c r="I27" s="80"/>
      <c r="J27" s="8">
        <v>30</v>
      </c>
      <c r="K27" s="44">
        <v>2465868</v>
      </c>
      <c r="L27" s="145">
        <v>2557954.36</v>
      </c>
      <c r="M27" s="9">
        <f t="shared" si="0"/>
        <v>255795.43599999999</v>
      </c>
      <c r="N27" s="9">
        <f t="shared" si="1"/>
        <v>48601.132839999998</v>
      </c>
      <c r="O27" s="9">
        <f t="shared" si="2"/>
        <v>2862350.9288400002</v>
      </c>
      <c r="P27" s="9">
        <f t="shared" si="3"/>
        <v>2862351</v>
      </c>
      <c r="Q27" s="121"/>
      <c r="R27" s="9">
        <f t="shared" si="4"/>
        <v>2557954</v>
      </c>
      <c r="S27" s="228"/>
    </row>
    <row r="28" spans="1:19" ht="22.5">
      <c r="A28" s="198" t="s">
        <v>666</v>
      </c>
      <c r="B28" s="8">
        <v>1052957561</v>
      </c>
      <c r="C28" s="8" t="s">
        <v>242</v>
      </c>
      <c r="D28" s="8" t="s">
        <v>243</v>
      </c>
      <c r="E28" s="8" t="s">
        <v>47</v>
      </c>
      <c r="F28" s="8" t="s">
        <v>57</v>
      </c>
      <c r="G28" s="8" t="s">
        <v>193</v>
      </c>
      <c r="H28" s="8" t="s">
        <v>14</v>
      </c>
      <c r="I28" s="80"/>
      <c r="J28" s="200">
        <v>27</v>
      </c>
      <c r="K28" s="44">
        <v>2465868</v>
      </c>
      <c r="L28" s="145">
        <v>2557954.36</v>
      </c>
      <c r="M28" s="9">
        <f t="shared" si="0"/>
        <v>255795.43599999999</v>
      </c>
      <c r="N28" s="9">
        <f t="shared" si="1"/>
        <v>48601.132839999998</v>
      </c>
      <c r="O28" s="9">
        <f t="shared" si="2"/>
        <v>2862350.9288400002</v>
      </c>
      <c r="P28" s="9">
        <f t="shared" si="3"/>
        <v>2576116</v>
      </c>
      <c r="Q28" s="199" t="s">
        <v>895</v>
      </c>
      <c r="R28" s="9">
        <f t="shared" si="4"/>
        <v>2302159</v>
      </c>
      <c r="S28" s="228"/>
    </row>
    <row r="29" spans="1:19" ht="22.5">
      <c r="A29" s="198" t="s">
        <v>666</v>
      </c>
      <c r="B29" s="8">
        <v>1073673765</v>
      </c>
      <c r="C29" s="8" t="s">
        <v>281</v>
      </c>
      <c r="D29" s="8" t="s">
        <v>282</v>
      </c>
      <c r="E29" s="8" t="s">
        <v>283</v>
      </c>
      <c r="F29" s="8" t="s">
        <v>284</v>
      </c>
      <c r="G29" s="8" t="s">
        <v>193</v>
      </c>
      <c r="H29" s="8" t="s">
        <v>14</v>
      </c>
      <c r="I29" s="80"/>
      <c r="J29" s="8">
        <v>30</v>
      </c>
      <c r="K29" s="44">
        <v>2465868</v>
      </c>
      <c r="L29" s="145">
        <v>2557954.36</v>
      </c>
      <c r="M29" s="9">
        <f t="shared" si="0"/>
        <v>255795.43599999999</v>
      </c>
      <c r="N29" s="9">
        <f t="shared" si="1"/>
        <v>48601.132839999998</v>
      </c>
      <c r="O29" s="9">
        <f t="shared" si="2"/>
        <v>2862350.9288400002</v>
      </c>
      <c r="P29" s="9">
        <f t="shared" si="3"/>
        <v>2862351</v>
      </c>
      <c r="Q29" s="121"/>
      <c r="R29" s="9">
        <f t="shared" si="4"/>
        <v>2557954</v>
      </c>
      <c r="S29" s="228"/>
    </row>
    <row r="30" spans="1:19" ht="22.5">
      <c r="A30" s="198" t="s">
        <v>666</v>
      </c>
      <c r="B30" s="8">
        <v>1086727870</v>
      </c>
      <c r="C30" s="8" t="s">
        <v>34</v>
      </c>
      <c r="D30" s="8" t="s">
        <v>35</v>
      </c>
      <c r="E30" s="8" t="s">
        <v>36</v>
      </c>
      <c r="F30" s="8" t="s">
        <v>37</v>
      </c>
      <c r="G30" s="8" t="s">
        <v>193</v>
      </c>
      <c r="H30" s="8" t="s">
        <v>14</v>
      </c>
      <c r="I30" s="80"/>
      <c r="J30" s="200">
        <v>28</v>
      </c>
      <c r="K30" s="44">
        <v>2465868</v>
      </c>
      <c r="L30" s="145">
        <v>2557954.36</v>
      </c>
      <c r="M30" s="9">
        <f t="shared" ref="M30:M63" si="5">+L30*10%</f>
        <v>255795.43599999999</v>
      </c>
      <c r="N30" s="9">
        <f t="shared" ref="N30:N63" si="6">+M30*19%</f>
        <v>48601.132839999998</v>
      </c>
      <c r="O30" s="9">
        <f t="shared" ref="O30:O63" si="7">+L30+M30+N30</f>
        <v>2862350.9288400002</v>
      </c>
      <c r="P30" s="9">
        <f t="shared" si="3"/>
        <v>2671528</v>
      </c>
      <c r="Q30" s="199" t="s">
        <v>890</v>
      </c>
      <c r="R30" s="9">
        <f t="shared" si="4"/>
        <v>2387424</v>
      </c>
      <c r="S30" s="228"/>
    </row>
    <row r="31" spans="1:19" s="212" customFormat="1" ht="22.5">
      <c r="A31" s="198" t="s">
        <v>666</v>
      </c>
      <c r="B31" s="8">
        <v>1082243640</v>
      </c>
      <c r="C31" s="8" t="s">
        <v>141</v>
      </c>
      <c r="D31" s="8" t="s">
        <v>142</v>
      </c>
      <c r="E31" s="8" t="s">
        <v>143</v>
      </c>
      <c r="F31" s="8"/>
      <c r="G31" s="8" t="s">
        <v>193</v>
      </c>
      <c r="H31" s="8" t="s">
        <v>14</v>
      </c>
      <c r="I31" s="80"/>
      <c r="J31" s="200">
        <v>13</v>
      </c>
      <c r="K31" s="44">
        <v>2465868</v>
      </c>
      <c r="L31" s="145">
        <v>2557954.36</v>
      </c>
      <c r="M31" s="9">
        <f>+L31*10%</f>
        <v>255795.43599999999</v>
      </c>
      <c r="N31" s="9">
        <f>+M31*19%</f>
        <v>48601.132839999998</v>
      </c>
      <c r="O31" s="9">
        <f>+L31+M31+N31</f>
        <v>2862350.9288400002</v>
      </c>
      <c r="P31" s="9">
        <f>+ROUND(((O31/30)*J31),0)</f>
        <v>1240352</v>
      </c>
      <c r="Q31" s="199" t="s">
        <v>882</v>
      </c>
      <c r="R31" s="9">
        <f t="shared" si="4"/>
        <v>1108447</v>
      </c>
      <c r="S31" s="229"/>
    </row>
    <row r="32" spans="1:19" ht="22.5">
      <c r="A32" s="198" t="s">
        <v>666</v>
      </c>
      <c r="B32" s="8">
        <v>51909861</v>
      </c>
      <c r="C32" s="8" t="s">
        <v>41</v>
      </c>
      <c r="D32" s="8"/>
      <c r="E32" s="8" t="s">
        <v>71</v>
      </c>
      <c r="F32" s="8" t="s">
        <v>446</v>
      </c>
      <c r="G32" s="8" t="s">
        <v>193</v>
      </c>
      <c r="H32" s="80">
        <v>45407</v>
      </c>
      <c r="I32" s="80"/>
      <c r="J32" s="200">
        <v>17</v>
      </c>
      <c r="K32" s="44">
        <v>2465868</v>
      </c>
      <c r="L32" s="145">
        <v>2557954.36</v>
      </c>
      <c r="M32" s="9">
        <f t="shared" si="5"/>
        <v>255795.43599999999</v>
      </c>
      <c r="N32" s="9">
        <f t="shared" si="6"/>
        <v>48601.132839999998</v>
      </c>
      <c r="O32" s="9">
        <f t="shared" si="7"/>
        <v>2862350.9288400002</v>
      </c>
      <c r="P32" s="9">
        <f>+(O32/30)*J32</f>
        <v>1621998.8596760002</v>
      </c>
      <c r="Q32" s="199" t="s">
        <v>881</v>
      </c>
      <c r="R32" s="9">
        <f t="shared" si="4"/>
        <v>1449507</v>
      </c>
      <c r="S32" s="228"/>
    </row>
    <row r="33" spans="1:19" s="212" customFormat="1" ht="22.5">
      <c r="A33" s="198" t="s">
        <v>666</v>
      </c>
      <c r="B33" s="8">
        <v>52742012</v>
      </c>
      <c r="C33" s="8" t="s">
        <v>270</v>
      </c>
      <c r="D33" s="8" t="s">
        <v>277</v>
      </c>
      <c r="E33" s="8" t="s">
        <v>226</v>
      </c>
      <c r="F33" s="8" t="s">
        <v>227</v>
      </c>
      <c r="G33" s="8" t="s">
        <v>193</v>
      </c>
      <c r="H33" s="8" t="s">
        <v>14</v>
      </c>
      <c r="I33" s="80">
        <v>45418</v>
      </c>
      <c r="J33" s="200">
        <v>6</v>
      </c>
      <c r="K33" s="44">
        <v>2465868</v>
      </c>
      <c r="L33" s="145">
        <v>2557954.36</v>
      </c>
      <c r="M33" s="9">
        <f>+L33*10%</f>
        <v>255795.43599999999</v>
      </c>
      <c r="N33" s="9">
        <f>+M33*19%</f>
        <v>48601.132839999998</v>
      </c>
      <c r="O33" s="9">
        <f>+L33+M33+N33</f>
        <v>2862350.9288400002</v>
      </c>
      <c r="P33" s="9">
        <f>+ROUND(((O33/30)*J33),0)</f>
        <v>572470</v>
      </c>
      <c r="Q33" s="199" t="s">
        <v>892</v>
      </c>
      <c r="R33" s="9">
        <f t="shared" si="4"/>
        <v>511591</v>
      </c>
      <c r="S33" s="229"/>
    </row>
    <row r="34" spans="1:19" ht="22.5">
      <c r="A34" s="198" t="s">
        <v>666</v>
      </c>
      <c r="B34" s="109">
        <v>1047443956</v>
      </c>
      <c r="C34" s="8" t="s">
        <v>168</v>
      </c>
      <c r="D34" s="8" t="s">
        <v>779</v>
      </c>
      <c r="E34" s="8" t="s">
        <v>780</v>
      </c>
      <c r="F34" s="8" t="s">
        <v>71</v>
      </c>
      <c r="G34" s="8" t="s">
        <v>193</v>
      </c>
      <c r="H34" s="80">
        <v>45426</v>
      </c>
      <c r="I34" s="80"/>
      <c r="J34" s="200">
        <v>17</v>
      </c>
      <c r="K34" s="44">
        <v>2465868</v>
      </c>
      <c r="L34" s="145">
        <v>2557954.36</v>
      </c>
      <c r="M34" s="9">
        <f t="shared" si="5"/>
        <v>255795.43599999999</v>
      </c>
      <c r="N34" s="9">
        <f t="shared" si="6"/>
        <v>48601.132839999998</v>
      </c>
      <c r="O34" s="9">
        <f t="shared" si="7"/>
        <v>2862350.9288400002</v>
      </c>
      <c r="P34" s="9">
        <f>+(O34/30)*J34</f>
        <v>1621998.8596760002</v>
      </c>
      <c r="Q34" s="201" t="s">
        <v>893</v>
      </c>
      <c r="R34" s="9">
        <f t="shared" si="4"/>
        <v>1449507</v>
      </c>
      <c r="S34" s="228"/>
    </row>
    <row r="35" spans="1:19" ht="22.5">
      <c r="A35" s="198" t="s">
        <v>666</v>
      </c>
      <c r="B35" s="8">
        <v>4266714</v>
      </c>
      <c r="C35" s="8" t="s">
        <v>327</v>
      </c>
      <c r="D35" s="8" t="s">
        <v>295</v>
      </c>
      <c r="E35" s="8" t="s">
        <v>211</v>
      </c>
      <c r="F35" s="8" t="s">
        <v>99</v>
      </c>
      <c r="G35" s="8" t="s">
        <v>13</v>
      </c>
      <c r="H35" s="8" t="s">
        <v>14</v>
      </c>
      <c r="I35" s="80"/>
      <c r="J35" s="8">
        <v>30</v>
      </c>
      <c r="K35" s="44">
        <v>2465868</v>
      </c>
      <c r="L35" s="145">
        <v>2557954.36</v>
      </c>
      <c r="M35" s="9">
        <f t="shared" si="5"/>
        <v>255795.43599999999</v>
      </c>
      <c r="N35" s="9">
        <f t="shared" si="6"/>
        <v>48601.132839999998</v>
      </c>
      <c r="O35" s="9">
        <f t="shared" si="7"/>
        <v>2862350.9288400002</v>
      </c>
      <c r="P35" s="9">
        <f t="shared" ref="P35:P49" si="8">+ROUND(((O35/30)*J35),0)</f>
        <v>2862351</v>
      </c>
      <c r="Q35" s="121"/>
      <c r="R35" s="9">
        <f t="shared" si="4"/>
        <v>2557954</v>
      </c>
      <c r="S35" s="228"/>
    </row>
    <row r="36" spans="1:19" ht="22.5">
      <c r="A36" s="198" t="s">
        <v>666</v>
      </c>
      <c r="B36" s="8">
        <v>79761257</v>
      </c>
      <c r="C36" s="8" t="s">
        <v>15</v>
      </c>
      <c r="D36" s="8" t="s">
        <v>16</v>
      </c>
      <c r="E36" s="8" t="s">
        <v>17</v>
      </c>
      <c r="F36" s="8" t="s">
        <v>18</v>
      </c>
      <c r="G36" s="8" t="s">
        <v>13</v>
      </c>
      <c r="H36" s="8" t="s">
        <v>14</v>
      </c>
      <c r="I36" s="80"/>
      <c r="J36" s="8">
        <v>30</v>
      </c>
      <c r="K36" s="44">
        <v>2465868</v>
      </c>
      <c r="L36" s="145">
        <v>2557954.36</v>
      </c>
      <c r="M36" s="9">
        <f t="shared" si="5"/>
        <v>255795.43599999999</v>
      </c>
      <c r="N36" s="9">
        <f t="shared" si="6"/>
        <v>48601.132839999998</v>
      </c>
      <c r="O36" s="9">
        <f t="shared" si="7"/>
        <v>2862350.9288400002</v>
      </c>
      <c r="P36" s="9">
        <f t="shared" si="8"/>
        <v>2862351</v>
      </c>
      <c r="Q36" s="121"/>
      <c r="R36" s="9">
        <f t="shared" si="4"/>
        <v>2557954</v>
      </c>
      <c r="S36" s="228"/>
    </row>
    <row r="37" spans="1:19" ht="22.5">
      <c r="A37" s="198" t="s">
        <v>666</v>
      </c>
      <c r="B37" s="8">
        <v>80391453</v>
      </c>
      <c r="C37" s="8" t="s">
        <v>260</v>
      </c>
      <c r="D37" s="8" t="s">
        <v>261</v>
      </c>
      <c r="E37" s="8" t="s">
        <v>262</v>
      </c>
      <c r="F37" s="8"/>
      <c r="G37" s="8" t="s">
        <v>13</v>
      </c>
      <c r="H37" s="8" t="s">
        <v>14</v>
      </c>
      <c r="I37" s="80"/>
      <c r="J37" s="8">
        <v>30</v>
      </c>
      <c r="K37" s="44">
        <v>2465868</v>
      </c>
      <c r="L37" s="145">
        <v>2557954.36</v>
      </c>
      <c r="M37" s="9">
        <f t="shared" si="5"/>
        <v>255795.43599999999</v>
      </c>
      <c r="N37" s="9">
        <f t="shared" si="6"/>
        <v>48601.132839999998</v>
      </c>
      <c r="O37" s="9">
        <f t="shared" si="7"/>
        <v>2862350.9288400002</v>
      </c>
      <c r="P37" s="9">
        <f t="shared" si="8"/>
        <v>2862351</v>
      </c>
      <c r="Q37" s="121"/>
      <c r="R37" s="9">
        <f t="shared" si="4"/>
        <v>2557954</v>
      </c>
      <c r="S37" s="228"/>
    </row>
    <row r="38" spans="1:19" ht="22.5">
      <c r="A38" s="198" t="s">
        <v>666</v>
      </c>
      <c r="B38" s="8">
        <v>92260161</v>
      </c>
      <c r="C38" s="8" t="s">
        <v>150</v>
      </c>
      <c r="D38" s="8" t="s">
        <v>151</v>
      </c>
      <c r="E38" s="8" t="s">
        <v>152</v>
      </c>
      <c r="F38" s="8" t="s">
        <v>153</v>
      </c>
      <c r="G38" s="8" t="s">
        <v>13</v>
      </c>
      <c r="H38" s="8" t="s">
        <v>14</v>
      </c>
      <c r="I38" s="80"/>
      <c r="J38" s="8">
        <v>30</v>
      </c>
      <c r="K38" s="44">
        <v>2465868</v>
      </c>
      <c r="L38" s="145">
        <v>2557954.36</v>
      </c>
      <c r="M38" s="9">
        <f t="shared" si="5"/>
        <v>255795.43599999999</v>
      </c>
      <c r="N38" s="9">
        <f t="shared" si="6"/>
        <v>48601.132839999998</v>
      </c>
      <c r="O38" s="9">
        <f t="shared" si="7"/>
        <v>2862350.9288400002</v>
      </c>
      <c r="P38" s="9">
        <f t="shared" si="8"/>
        <v>2862351</v>
      </c>
      <c r="Q38" s="121"/>
      <c r="R38" s="9">
        <f t="shared" si="4"/>
        <v>2557954</v>
      </c>
      <c r="S38" s="228"/>
    </row>
    <row r="39" spans="1:19" ht="22.5">
      <c r="A39" s="198" t="s">
        <v>666</v>
      </c>
      <c r="B39" s="8">
        <v>1005524163</v>
      </c>
      <c r="C39" s="8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0"/>
      <c r="J39" s="8">
        <v>30</v>
      </c>
      <c r="K39" s="44">
        <v>2465868</v>
      </c>
      <c r="L39" s="145">
        <v>2557954.36</v>
      </c>
      <c r="M39" s="9">
        <f t="shared" si="5"/>
        <v>255795.43599999999</v>
      </c>
      <c r="N39" s="9">
        <f t="shared" si="6"/>
        <v>48601.132839999998</v>
      </c>
      <c r="O39" s="9">
        <f t="shared" si="7"/>
        <v>2862350.9288400002</v>
      </c>
      <c r="P39" s="9">
        <f t="shared" si="8"/>
        <v>2862351</v>
      </c>
      <c r="Q39" s="121"/>
      <c r="R39" s="9">
        <f t="shared" si="4"/>
        <v>2557954</v>
      </c>
      <c r="S39" s="228"/>
    </row>
    <row r="40" spans="1:19" ht="22.5">
      <c r="A40" s="198" t="s">
        <v>666</v>
      </c>
      <c r="B40" s="8">
        <v>1010003092</v>
      </c>
      <c r="C40" s="8" t="s">
        <v>277</v>
      </c>
      <c r="D40" s="8" t="s">
        <v>114</v>
      </c>
      <c r="E40" s="8" t="s">
        <v>420</v>
      </c>
      <c r="F40" s="8" t="s">
        <v>421</v>
      </c>
      <c r="G40" s="8" t="s">
        <v>13</v>
      </c>
      <c r="H40" s="8" t="s">
        <v>406</v>
      </c>
      <c r="I40" s="80"/>
      <c r="J40" s="8">
        <v>30</v>
      </c>
      <c r="K40" s="44">
        <v>2465868</v>
      </c>
      <c r="L40" s="145">
        <v>2557954.36</v>
      </c>
      <c r="M40" s="9">
        <f t="shared" si="5"/>
        <v>255795.43599999999</v>
      </c>
      <c r="N40" s="9">
        <f t="shared" si="6"/>
        <v>48601.132839999998</v>
      </c>
      <c r="O40" s="9">
        <f t="shared" si="7"/>
        <v>2862350.9288400002</v>
      </c>
      <c r="P40" s="9">
        <f t="shared" si="8"/>
        <v>2862351</v>
      </c>
      <c r="Q40" s="121"/>
      <c r="R40" s="9">
        <f t="shared" si="4"/>
        <v>2557954</v>
      </c>
      <c r="S40" s="228"/>
    </row>
    <row r="41" spans="1:19" ht="22.5">
      <c r="A41" s="198" t="s">
        <v>666</v>
      </c>
      <c r="B41" s="8">
        <v>1016028720</v>
      </c>
      <c r="C41" s="8" t="s">
        <v>168</v>
      </c>
      <c r="D41" s="8" t="s">
        <v>174</v>
      </c>
      <c r="E41" s="8" t="s">
        <v>175</v>
      </c>
      <c r="F41" s="8" t="s">
        <v>176</v>
      </c>
      <c r="G41" s="8" t="s">
        <v>13</v>
      </c>
      <c r="H41" s="8" t="s">
        <v>14</v>
      </c>
      <c r="I41" s="80"/>
      <c r="J41" s="8">
        <v>30</v>
      </c>
      <c r="K41" s="44">
        <v>2465868</v>
      </c>
      <c r="L41" s="145">
        <v>2557954.36</v>
      </c>
      <c r="M41" s="9">
        <f t="shared" si="5"/>
        <v>255795.43599999999</v>
      </c>
      <c r="N41" s="9">
        <f t="shared" si="6"/>
        <v>48601.132839999998</v>
      </c>
      <c r="O41" s="9">
        <f t="shared" si="7"/>
        <v>2862350.9288400002</v>
      </c>
      <c r="P41" s="9">
        <f t="shared" si="8"/>
        <v>2862351</v>
      </c>
      <c r="Q41" s="121"/>
      <c r="R41" s="9">
        <f t="shared" si="4"/>
        <v>2557954</v>
      </c>
      <c r="S41" s="228"/>
    </row>
    <row r="42" spans="1:19" ht="22.5">
      <c r="A42" s="198" t="s">
        <v>666</v>
      </c>
      <c r="B42" s="8">
        <v>1032432651</v>
      </c>
      <c r="C42" s="8" t="s">
        <v>163</v>
      </c>
      <c r="D42" s="8" t="s">
        <v>107</v>
      </c>
      <c r="E42" s="8" t="s">
        <v>164</v>
      </c>
      <c r="F42" s="8" t="s">
        <v>165</v>
      </c>
      <c r="G42" s="8" t="s">
        <v>13</v>
      </c>
      <c r="H42" s="8" t="s">
        <v>14</v>
      </c>
      <c r="I42" s="80"/>
      <c r="J42" s="8">
        <v>30</v>
      </c>
      <c r="K42" s="44">
        <v>2465868</v>
      </c>
      <c r="L42" s="145">
        <v>2557954.36</v>
      </c>
      <c r="M42" s="9">
        <f t="shared" si="5"/>
        <v>255795.43599999999</v>
      </c>
      <c r="N42" s="9">
        <f t="shared" si="6"/>
        <v>48601.132839999998</v>
      </c>
      <c r="O42" s="9">
        <f t="shared" si="7"/>
        <v>2862350.9288400002</v>
      </c>
      <c r="P42" s="9">
        <f t="shared" si="8"/>
        <v>2862351</v>
      </c>
      <c r="Q42" s="121"/>
      <c r="R42" s="9">
        <f t="shared" si="4"/>
        <v>2557954</v>
      </c>
      <c r="S42" s="228"/>
    </row>
    <row r="43" spans="1:19" ht="22.5">
      <c r="A43" s="198" t="s">
        <v>666</v>
      </c>
      <c r="B43" s="8">
        <v>1024477933</v>
      </c>
      <c r="C43" s="8" t="s">
        <v>228</v>
      </c>
      <c r="D43" s="8" t="s">
        <v>229</v>
      </c>
      <c r="E43" s="8" t="s">
        <v>230</v>
      </c>
      <c r="F43" s="8" t="s">
        <v>12</v>
      </c>
      <c r="G43" s="8" t="s">
        <v>13</v>
      </c>
      <c r="H43" s="8" t="s">
        <v>14</v>
      </c>
      <c r="I43" s="80"/>
      <c r="J43" s="200">
        <v>27</v>
      </c>
      <c r="K43" s="44">
        <v>2465868</v>
      </c>
      <c r="L43" s="145">
        <v>2557954.36</v>
      </c>
      <c r="M43" s="9">
        <f t="shared" si="5"/>
        <v>255795.43599999999</v>
      </c>
      <c r="N43" s="9">
        <f t="shared" si="6"/>
        <v>48601.132839999998</v>
      </c>
      <c r="O43" s="9">
        <f t="shared" si="7"/>
        <v>2862350.9288400002</v>
      </c>
      <c r="P43" s="9">
        <f t="shared" si="8"/>
        <v>2576116</v>
      </c>
      <c r="Q43" s="199" t="s">
        <v>898</v>
      </c>
      <c r="R43" s="9">
        <f t="shared" si="4"/>
        <v>2302159</v>
      </c>
      <c r="S43" s="228"/>
    </row>
    <row r="44" spans="1:19" ht="22.5">
      <c r="A44" s="198" t="s">
        <v>666</v>
      </c>
      <c r="B44" s="8">
        <v>1043009750</v>
      </c>
      <c r="C44" s="8" t="s">
        <v>282</v>
      </c>
      <c r="D44" s="8" t="s">
        <v>437</v>
      </c>
      <c r="E44" s="8" t="s">
        <v>438</v>
      </c>
      <c r="F44" s="8" t="s">
        <v>439</v>
      </c>
      <c r="G44" s="8" t="s">
        <v>13</v>
      </c>
      <c r="H44" s="80">
        <v>45395</v>
      </c>
      <c r="I44" s="80"/>
      <c r="J44" s="8">
        <v>30</v>
      </c>
      <c r="K44" s="44">
        <v>2465868</v>
      </c>
      <c r="L44" s="145">
        <v>2557954.36</v>
      </c>
      <c r="M44" s="9">
        <f t="shared" si="5"/>
        <v>255795.43599999999</v>
      </c>
      <c r="N44" s="9">
        <f t="shared" si="6"/>
        <v>48601.132839999998</v>
      </c>
      <c r="O44" s="9">
        <f t="shared" si="7"/>
        <v>2862350.9288400002</v>
      </c>
      <c r="P44" s="9">
        <f t="shared" si="8"/>
        <v>2862351</v>
      </c>
      <c r="Q44" s="121"/>
      <c r="R44" s="9">
        <f t="shared" si="4"/>
        <v>2557954</v>
      </c>
      <c r="S44" s="228"/>
    </row>
    <row r="45" spans="1:19" ht="22.5">
      <c r="A45" s="198" t="s">
        <v>666</v>
      </c>
      <c r="B45" s="8">
        <v>1126122551</v>
      </c>
      <c r="C45" s="8" t="s">
        <v>348</v>
      </c>
      <c r="D45" s="8" t="s">
        <v>349</v>
      </c>
      <c r="E45" s="8" t="s">
        <v>350</v>
      </c>
      <c r="F45" s="8" t="s">
        <v>230</v>
      </c>
      <c r="G45" s="8" t="s">
        <v>13</v>
      </c>
      <c r="H45" s="8" t="s">
        <v>14</v>
      </c>
      <c r="I45" s="80"/>
      <c r="J45" s="8">
        <v>30</v>
      </c>
      <c r="K45" s="44">
        <v>2465868</v>
      </c>
      <c r="L45" s="145">
        <v>2557954.36</v>
      </c>
      <c r="M45" s="9">
        <f t="shared" si="5"/>
        <v>255795.43599999999</v>
      </c>
      <c r="N45" s="9">
        <f>+M45*19%</f>
        <v>48601.132839999998</v>
      </c>
      <c r="O45" s="9">
        <f>+L45+M45+N45</f>
        <v>2862350.9288400002</v>
      </c>
      <c r="P45" s="9">
        <f t="shared" si="8"/>
        <v>2862351</v>
      </c>
      <c r="Q45" s="121"/>
      <c r="R45" s="9">
        <f t="shared" si="4"/>
        <v>2557954</v>
      </c>
      <c r="S45" s="228"/>
    </row>
    <row r="46" spans="1:19">
      <c r="A46" s="198" t="s">
        <v>670</v>
      </c>
      <c r="B46" s="8">
        <v>36466591</v>
      </c>
      <c r="C46" s="8" t="s">
        <v>270</v>
      </c>
      <c r="D46" s="8" t="s">
        <v>271</v>
      </c>
      <c r="E46" s="8" t="s">
        <v>272</v>
      </c>
      <c r="F46" s="8" t="s">
        <v>273</v>
      </c>
      <c r="G46" s="8" t="s">
        <v>193</v>
      </c>
      <c r="H46" s="8" t="s">
        <v>14</v>
      </c>
      <c r="I46" s="80"/>
      <c r="J46" s="8">
        <v>30</v>
      </c>
      <c r="K46" s="44">
        <v>2465868</v>
      </c>
      <c r="L46" s="145">
        <v>2557954.36</v>
      </c>
      <c r="M46" s="9">
        <f t="shared" ref="M46:M47" si="9">+L46*10%</f>
        <v>255795.43599999999</v>
      </c>
      <c r="N46" s="9">
        <f t="shared" ref="N46:N47" si="10">+M46*19%</f>
        <v>48601.132839999998</v>
      </c>
      <c r="O46" s="9">
        <f t="shared" ref="O46:O47" si="11">+L46+M46+N46</f>
        <v>2862350.9288400002</v>
      </c>
      <c r="P46" s="9">
        <f>+ROUND(((O46/30)*J46),0)</f>
        <v>2862351</v>
      </c>
      <c r="Q46" s="121"/>
      <c r="R46" s="9">
        <f t="shared" si="4"/>
        <v>2557954</v>
      </c>
      <c r="S46" s="228"/>
    </row>
    <row r="47" spans="1:19" ht="22.5">
      <c r="A47" s="198" t="s">
        <v>666</v>
      </c>
      <c r="B47" s="8">
        <v>1026258321</v>
      </c>
      <c r="C47" s="8" t="s">
        <v>186</v>
      </c>
      <c r="D47" s="8" t="s">
        <v>187</v>
      </c>
      <c r="E47" s="8" t="s">
        <v>188</v>
      </c>
      <c r="F47" s="8" t="s">
        <v>189</v>
      </c>
      <c r="G47" s="8" t="s">
        <v>13</v>
      </c>
      <c r="H47" s="8" t="s">
        <v>14</v>
      </c>
      <c r="I47" s="80">
        <v>45429</v>
      </c>
      <c r="J47" s="200">
        <v>16</v>
      </c>
      <c r="K47" s="44">
        <v>2465868</v>
      </c>
      <c r="L47" s="145">
        <v>2557954.36</v>
      </c>
      <c r="M47" s="9">
        <f t="shared" si="9"/>
        <v>255795.43599999999</v>
      </c>
      <c r="N47" s="9">
        <f t="shared" si="10"/>
        <v>48601.132839999998</v>
      </c>
      <c r="O47" s="9">
        <f t="shared" si="11"/>
        <v>2862350.9288400002</v>
      </c>
      <c r="P47" s="9">
        <f>+ROUND(((O47/30)*J47),0)</f>
        <v>1526587</v>
      </c>
      <c r="Q47" s="199" t="s">
        <v>899</v>
      </c>
      <c r="R47" s="9">
        <f t="shared" si="4"/>
        <v>1364242</v>
      </c>
      <c r="S47" s="228"/>
    </row>
    <row r="48" spans="1:19" ht="22.5">
      <c r="A48" s="198" t="s">
        <v>666</v>
      </c>
      <c r="B48" s="8">
        <v>80760738</v>
      </c>
      <c r="C48" s="8" t="s">
        <v>782</v>
      </c>
      <c r="D48" s="8"/>
      <c r="E48" s="8" t="s">
        <v>12</v>
      </c>
      <c r="F48" s="8" t="s">
        <v>695</v>
      </c>
      <c r="G48" s="8" t="s">
        <v>45</v>
      </c>
      <c r="H48" s="80">
        <v>45392</v>
      </c>
      <c r="I48" s="80"/>
      <c r="J48" s="8">
        <v>30</v>
      </c>
      <c r="K48" s="44">
        <v>2465868</v>
      </c>
      <c r="L48" s="145">
        <v>2557954.36</v>
      </c>
      <c r="M48" s="9">
        <f t="shared" si="5"/>
        <v>255795.43599999999</v>
      </c>
      <c r="N48" s="9">
        <f t="shared" si="6"/>
        <v>48601.132839999998</v>
      </c>
      <c r="O48" s="9">
        <f t="shared" si="7"/>
        <v>2862350.9288400002</v>
      </c>
      <c r="P48" s="9">
        <f t="shared" si="8"/>
        <v>2862351</v>
      </c>
      <c r="Q48" s="121"/>
      <c r="R48" s="9">
        <f t="shared" si="4"/>
        <v>2557954</v>
      </c>
      <c r="S48" s="228"/>
    </row>
    <row r="49" spans="1:19" ht="22.5">
      <c r="A49" s="198" t="s">
        <v>666</v>
      </c>
      <c r="B49" s="8">
        <v>1024483297</v>
      </c>
      <c r="C49" s="8" t="s">
        <v>308</v>
      </c>
      <c r="D49" s="8" t="s">
        <v>309</v>
      </c>
      <c r="E49" s="8" t="s">
        <v>294</v>
      </c>
      <c r="F49" s="8"/>
      <c r="G49" s="8" t="s">
        <v>45</v>
      </c>
      <c r="H49" s="80">
        <v>45404</v>
      </c>
      <c r="I49" s="80"/>
      <c r="J49" s="8">
        <v>30</v>
      </c>
      <c r="K49" s="44">
        <v>2465868</v>
      </c>
      <c r="L49" s="145">
        <v>2557954.36</v>
      </c>
      <c r="M49" s="9">
        <f t="shared" si="5"/>
        <v>255795.43599999999</v>
      </c>
      <c r="N49" s="9">
        <f t="shared" si="6"/>
        <v>48601.132839999998</v>
      </c>
      <c r="O49" s="9">
        <f t="shared" si="7"/>
        <v>2862350.9288400002</v>
      </c>
      <c r="P49" s="9">
        <f t="shared" si="8"/>
        <v>2862351</v>
      </c>
      <c r="Q49" s="121"/>
      <c r="R49" s="9">
        <f t="shared" si="4"/>
        <v>2557954</v>
      </c>
      <c r="S49" s="178"/>
    </row>
    <row r="50" spans="1:19" ht="22.5">
      <c r="A50" s="198" t="s">
        <v>666</v>
      </c>
      <c r="B50" s="8">
        <v>1115948145</v>
      </c>
      <c r="C50" s="8" t="s">
        <v>61</v>
      </c>
      <c r="D50" s="8" t="s">
        <v>62</v>
      </c>
      <c r="E50" s="8" t="s">
        <v>63</v>
      </c>
      <c r="F50" s="8"/>
      <c r="G50" s="8" t="s">
        <v>193</v>
      </c>
      <c r="H50" s="8" t="s">
        <v>14</v>
      </c>
      <c r="I50" s="80"/>
      <c r="J50" s="8">
        <v>30</v>
      </c>
      <c r="K50" s="44">
        <v>2465868</v>
      </c>
      <c r="L50" s="145">
        <v>2557954.36</v>
      </c>
      <c r="M50" s="9">
        <f t="shared" ref="M50" si="12">+L50*10%</f>
        <v>255795.43599999999</v>
      </c>
      <c r="N50" s="9">
        <f t="shared" ref="N50" si="13">+M50*19%</f>
        <v>48601.132839999998</v>
      </c>
      <c r="O50" s="9">
        <f t="shared" ref="O50" si="14">+L50+M50+N50</f>
        <v>2862350.9288400002</v>
      </c>
      <c r="P50" s="9">
        <f t="shared" ref="P50:P126" si="15">+ROUND(((O50/30)*J50),0)</f>
        <v>2862351</v>
      </c>
      <c r="Q50" s="122"/>
      <c r="R50" s="9">
        <f t="shared" si="4"/>
        <v>2557954</v>
      </c>
      <c r="S50" s="222"/>
    </row>
    <row r="51" spans="1:19" ht="22.5">
      <c r="A51" s="198" t="s">
        <v>667</v>
      </c>
      <c r="B51" s="8">
        <v>80366379</v>
      </c>
      <c r="C51" s="8" t="s">
        <v>87</v>
      </c>
      <c r="D51" s="8"/>
      <c r="E51" s="8" t="s">
        <v>88</v>
      </c>
      <c r="F51" s="8"/>
      <c r="G51" s="8" t="s">
        <v>89</v>
      </c>
      <c r="H51" s="8" t="s">
        <v>14</v>
      </c>
      <c r="I51" s="80"/>
      <c r="J51" s="8">
        <v>30</v>
      </c>
      <c r="K51" s="44">
        <v>2465868</v>
      </c>
      <c r="L51" s="145">
        <v>2557954.36</v>
      </c>
      <c r="M51" s="9">
        <f t="shared" si="5"/>
        <v>255795.43599999999</v>
      </c>
      <c r="N51" s="9">
        <f t="shared" si="6"/>
        <v>48601.132839999998</v>
      </c>
      <c r="O51" s="9">
        <f t="shared" si="7"/>
        <v>2862350.9288400002</v>
      </c>
      <c r="P51" s="9">
        <f t="shared" si="15"/>
        <v>2862351</v>
      </c>
      <c r="Q51" s="123"/>
      <c r="R51" s="9">
        <f t="shared" si="4"/>
        <v>2557954</v>
      </c>
      <c r="S51" s="223"/>
    </row>
    <row r="52" spans="1:19" ht="22.5">
      <c r="A52" s="198" t="s">
        <v>667</v>
      </c>
      <c r="B52" s="8">
        <v>52776866</v>
      </c>
      <c r="C52" s="8" t="s">
        <v>352</v>
      </c>
      <c r="D52" s="8"/>
      <c r="E52" s="8" t="s">
        <v>353</v>
      </c>
      <c r="F52" s="8" t="s">
        <v>273</v>
      </c>
      <c r="G52" s="8" t="s">
        <v>193</v>
      </c>
      <c r="H52" s="8" t="s">
        <v>14</v>
      </c>
      <c r="I52" s="80"/>
      <c r="J52" s="8">
        <v>30</v>
      </c>
      <c r="K52" s="44">
        <v>2465868</v>
      </c>
      <c r="L52" s="145">
        <v>2557954.36</v>
      </c>
      <c r="M52" s="9">
        <f t="shared" ref="M52" si="16">+L52*10%</f>
        <v>255795.43599999999</v>
      </c>
      <c r="N52" s="9">
        <f t="shared" ref="N52" si="17">+M52*19%</f>
        <v>48601.132839999998</v>
      </c>
      <c r="O52" s="9">
        <f t="shared" ref="O52" si="18">+L52+M52+N52</f>
        <v>2862350.9288400002</v>
      </c>
      <c r="P52" s="9">
        <f t="shared" si="15"/>
        <v>2862351</v>
      </c>
      <c r="Q52" s="123"/>
      <c r="R52" s="9">
        <f t="shared" si="4"/>
        <v>2557954</v>
      </c>
      <c r="S52" s="223"/>
    </row>
    <row r="53" spans="1:19" ht="22.5">
      <c r="A53" s="198" t="s">
        <v>667</v>
      </c>
      <c r="B53" s="8">
        <v>6089430</v>
      </c>
      <c r="C53" s="8" t="s">
        <v>168</v>
      </c>
      <c r="D53" s="8" t="s">
        <v>416</v>
      </c>
      <c r="E53" s="8" t="s">
        <v>417</v>
      </c>
      <c r="F53" s="8" t="s">
        <v>418</v>
      </c>
      <c r="G53" s="8" t="s">
        <v>193</v>
      </c>
      <c r="H53" s="8" t="s">
        <v>406</v>
      </c>
      <c r="I53" s="80"/>
      <c r="J53" s="8">
        <v>30</v>
      </c>
      <c r="K53" s="44">
        <v>2465868</v>
      </c>
      <c r="L53" s="145">
        <v>2557954.36</v>
      </c>
      <c r="M53" s="9">
        <f t="shared" si="5"/>
        <v>255795.43599999999</v>
      </c>
      <c r="N53" s="9">
        <f t="shared" si="6"/>
        <v>48601.132839999998</v>
      </c>
      <c r="O53" s="9">
        <f t="shared" si="7"/>
        <v>2862350.9288400002</v>
      </c>
      <c r="P53" s="9">
        <f t="shared" si="15"/>
        <v>2862351</v>
      </c>
      <c r="Q53" s="123"/>
      <c r="R53" s="9">
        <f t="shared" si="4"/>
        <v>2557954</v>
      </c>
      <c r="S53" s="223"/>
    </row>
    <row r="54" spans="1:19" ht="22.5">
      <c r="A54" s="198" t="s">
        <v>667</v>
      </c>
      <c r="B54" s="8">
        <v>39659470</v>
      </c>
      <c r="C54" s="8" t="s">
        <v>177</v>
      </c>
      <c r="D54" s="8" t="s">
        <v>178</v>
      </c>
      <c r="E54" s="8" t="s">
        <v>179</v>
      </c>
      <c r="F54" s="8" t="s">
        <v>180</v>
      </c>
      <c r="G54" s="8" t="s">
        <v>193</v>
      </c>
      <c r="H54" s="80">
        <v>45369</v>
      </c>
      <c r="I54" s="80"/>
      <c r="J54" s="200">
        <v>28</v>
      </c>
      <c r="K54" s="44">
        <v>2465868</v>
      </c>
      <c r="L54" s="145">
        <v>2557954.36</v>
      </c>
      <c r="M54" s="9">
        <f t="shared" si="5"/>
        <v>255795.43599999999</v>
      </c>
      <c r="N54" s="9">
        <f t="shared" si="6"/>
        <v>48601.132839999998</v>
      </c>
      <c r="O54" s="9">
        <f t="shared" si="7"/>
        <v>2862350.9288400002</v>
      </c>
      <c r="P54" s="9">
        <f t="shared" si="15"/>
        <v>2671528</v>
      </c>
      <c r="Q54" s="199" t="s">
        <v>887</v>
      </c>
      <c r="R54" s="9">
        <f t="shared" si="4"/>
        <v>2387424</v>
      </c>
      <c r="S54" s="223"/>
    </row>
    <row r="55" spans="1:19" ht="22.5">
      <c r="A55" s="198" t="s">
        <v>667</v>
      </c>
      <c r="B55" s="8">
        <v>51944258</v>
      </c>
      <c r="C55" s="8" t="s">
        <v>270</v>
      </c>
      <c r="D55" s="8" t="s">
        <v>274</v>
      </c>
      <c r="E55" s="8" t="s">
        <v>275</v>
      </c>
      <c r="F55" s="8" t="s">
        <v>276</v>
      </c>
      <c r="G55" s="8" t="s">
        <v>193</v>
      </c>
      <c r="H55" s="8" t="s">
        <v>14</v>
      </c>
      <c r="I55" s="80"/>
      <c r="J55" s="8">
        <v>30</v>
      </c>
      <c r="K55" s="44">
        <v>2465868</v>
      </c>
      <c r="L55" s="145">
        <v>2557954.36</v>
      </c>
      <c r="M55" s="9">
        <f t="shared" si="5"/>
        <v>255795.43599999999</v>
      </c>
      <c r="N55" s="9">
        <f t="shared" si="6"/>
        <v>48601.132839999998</v>
      </c>
      <c r="O55" s="9">
        <f t="shared" si="7"/>
        <v>2862350.9288400002</v>
      </c>
      <c r="P55" s="9">
        <f t="shared" si="15"/>
        <v>2862351</v>
      </c>
      <c r="Q55" s="123"/>
      <c r="R55" s="9">
        <f t="shared" si="4"/>
        <v>2557954</v>
      </c>
      <c r="S55" s="223"/>
    </row>
    <row r="56" spans="1:19" ht="22.5">
      <c r="A56" s="198" t="s">
        <v>667</v>
      </c>
      <c r="B56" s="8">
        <v>52365313</v>
      </c>
      <c r="C56" s="8" t="s">
        <v>64</v>
      </c>
      <c r="D56" s="8" t="s">
        <v>28</v>
      </c>
      <c r="E56" s="8" t="s">
        <v>159</v>
      </c>
      <c r="F56" s="8" t="s">
        <v>54</v>
      </c>
      <c r="G56" s="8" t="s">
        <v>193</v>
      </c>
      <c r="H56" s="8" t="s">
        <v>406</v>
      </c>
      <c r="I56" s="80"/>
      <c r="J56" s="8">
        <v>30</v>
      </c>
      <c r="K56" s="44">
        <v>2465868</v>
      </c>
      <c r="L56" s="145">
        <v>2557954.36</v>
      </c>
      <c r="M56" s="9">
        <f t="shared" si="5"/>
        <v>255795.43599999999</v>
      </c>
      <c r="N56" s="9">
        <f t="shared" si="6"/>
        <v>48601.132839999998</v>
      </c>
      <c r="O56" s="9">
        <f t="shared" si="7"/>
        <v>2862350.9288400002</v>
      </c>
      <c r="P56" s="9">
        <f t="shared" si="15"/>
        <v>2862351</v>
      </c>
      <c r="Q56" s="123"/>
      <c r="R56" s="9">
        <f t="shared" si="4"/>
        <v>2557954</v>
      </c>
      <c r="S56" s="223"/>
    </row>
    <row r="57" spans="1:19" ht="22.5">
      <c r="A57" s="198" t="s">
        <v>667</v>
      </c>
      <c r="B57" s="8">
        <v>53089308</v>
      </c>
      <c r="C57" s="8" t="s">
        <v>403</v>
      </c>
      <c r="D57" s="8" t="s">
        <v>404</v>
      </c>
      <c r="E57" s="8" t="s">
        <v>405</v>
      </c>
      <c r="F57" s="8"/>
      <c r="G57" s="8" t="s">
        <v>193</v>
      </c>
      <c r="H57" s="8" t="s">
        <v>406</v>
      </c>
      <c r="I57" s="80"/>
      <c r="J57" s="8">
        <v>30</v>
      </c>
      <c r="K57" s="44">
        <v>2465868</v>
      </c>
      <c r="L57" s="145">
        <v>2557954.36</v>
      </c>
      <c r="M57" s="9">
        <f t="shared" si="5"/>
        <v>255795.43599999999</v>
      </c>
      <c r="N57" s="9">
        <f t="shared" si="6"/>
        <v>48601.132839999998</v>
      </c>
      <c r="O57" s="9">
        <f t="shared" si="7"/>
        <v>2862350.9288400002</v>
      </c>
      <c r="P57" s="9">
        <f t="shared" si="15"/>
        <v>2862351</v>
      </c>
      <c r="Q57" s="123"/>
      <c r="R57" s="9">
        <f t="shared" si="4"/>
        <v>2557954</v>
      </c>
      <c r="S57" s="223"/>
    </row>
    <row r="58" spans="1:19" ht="22.5">
      <c r="A58" s="198" t="s">
        <v>667</v>
      </c>
      <c r="B58" s="8">
        <v>1000803836</v>
      </c>
      <c r="C58" s="8" t="s">
        <v>25</v>
      </c>
      <c r="D58" s="8" t="s">
        <v>26</v>
      </c>
      <c r="E58" s="8" t="s">
        <v>27</v>
      </c>
      <c r="F58" s="8"/>
      <c r="G58" s="8" t="s">
        <v>193</v>
      </c>
      <c r="H58" s="8" t="s">
        <v>14</v>
      </c>
      <c r="I58" s="80"/>
      <c r="J58" s="8">
        <v>30</v>
      </c>
      <c r="K58" s="44">
        <v>2465868</v>
      </c>
      <c r="L58" s="145">
        <v>2557954.36</v>
      </c>
      <c r="M58" s="9">
        <f t="shared" si="5"/>
        <v>255795.43599999999</v>
      </c>
      <c r="N58" s="9">
        <f t="shared" si="6"/>
        <v>48601.132839999998</v>
      </c>
      <c r="O58" s="9">
        <f t="shared" si="7"/>
        <v>2862350.9288400002</v>
      </c>
      <c r="P58" s="9">
        <f t="shared" si="15"/>
        <v>2862351</v>
      </c>
      <c r="Q58" s="123"/>
      <c r="R58" s="9">
        <f t="shared" si="4"/>
        <v>2557954</v>
      </c>
      <c r="S58" s="223"/>
    </row>
    <row r="59" spans="1:19" ht="22.5">
      <c r="A59" s="198" t="s">
        <v>667</v>
      </c>
      <c r="B59" s="8">
        <v>1001276187</v>
      </c>
      <c r="C59" s="8" t="s">
        <v>168</v>
      </c>
      <c r="D59" s="8" t="s">
        <v>410</v>
      </c>
      <c r="E59" s="8" t="s">
        <v>184</v>
      </c>
      <c r="F59" s="8" t="s">
        <v>411</v>
      </c>
      <c r="G59" s="8" t="s">
        <v>193</v>
      </c>
      <c r="H59" s="8" t="s">
        <v>406</v>
      </c>
      <c r="I59" s="80"/>
      <c r="J59" s="8">
        <v>30</v>
      </c>
      <c r="K59" s="44">
        <v>2465868</v>
      </c>
      <c r="L59" s="145">
        <v>2557954.36</v>
      </c>
      <c r="M59" s="9">
        <f t="shared" si="5"/>
        <v>255795.43599999999</v>
      </c>
      <c r="N59" s="9">
        <f t="shared" si="6"/>
        <v>48601.132839999998</v>
      </c>
      <c r="O59" s="9">
        <f t="shared" si="7"/>
        <v>2862350.9288400002</v>
      </c>
      <c r="P59" s="9">
        <f t="shared" si="15"/>
        <v>2862351</v>
      </c>
      <c r="Q59" s="123"/>
      <c r="R59" s="9">
        <f t="shared" si="4"/>
        <v>2557954</v>
      </c>
      <c r="S59" s="223"/>
    </row>
    <row r="60" spans="1:19" ht="22.5">
      <c r="A60" s="198" t="s">
        <v>667</v>
      </c>
      <c r="B60" s="8">
        <v>1022940252</v>
      </c>
      <c r="C60" s="8" t="s">
        <v>249</v>
      </c>
      <c r="D60" s="8" t="s">
        <v>115</v>
      </c>
      <c r="E60" s="8" t="s">
        <v>47</v>
      </c>
      <c r="F60" s="8" t="s">
        <v>159</v>
      </c>
      <c r="G60" s="8" t="s">
        <v>193</v>
      </c>
      <c r="H60" s="8" t="s">
        <v>14</v>
      </c>
      <c r="I60" s="80"/>
      <c r="J60" s="8">
        <v>30</v>
      </c>
      <c r="K60" s="44">
        <v>2465868</v>
      </c>
      <c r="L60" s="145">
        <v>2557954.36</v>
      </c>
      <c r="M60" s="9">
        <f t="shared" si="5"/>
        <v>255795.43599999999</v>
      </c>
      <c r="N60" s="9">
        <f t="shared" si="6"/>
        <v>48601.132839999998</v>
      </c>
      <c r="O60" s="9">
        <f t="shared" si="7"/>
        <v>2862350.9288400002</v>
      </c>
      <c r="P60" s="9">
        <f t="shared" si="15"/>
        <v>2862351</v>
      </c>
      <c r="Q60" s="123"/>
      <c r="R60" s="9">
        <f t="shared" si="4"/>
        <v>2557954</v>
      </c>
      <c r="S60" s="223"/>
    </row>
    <row r="61" spans="1:19" ht="22.5">
      <c r="A61" s="198" t="s">
        <v>667</v>
      </c>
      <c r="B61" s="8">
        <v>1023896564</v>
      </c>
      <c r="C61" s="8" t="s">
        <v>425</v>
      </c>
      <c r="D61" s="8" t="s">
        <v>426</v>
      </c>
      <c r="E61" s="8" t="s">
        <v>427</v>
      </c>
      <c r="F61" s="8" t="s">
        <v>226</v>
      </c>
      <c r="G61" s="8" t="s">
        <v>193</v>
      </c>
      <c r="H61" s="80">
        <v>45385</v>
      </c>
      <c r="I61" s="80"/>
      <c r="J61" s="200">
        <v>28</v>
      </c>
      <c r="K61" s="44">
        <v>2465868</v>
      </c>
      <c r="L61" s="145">
        <v>2557954.36</v>
      </c>
      <c r="M61" s="9">
        <f t="shared" si="5"/>
        <v>255795.43599999999</v>
      </c>
      <c r="N61" s="9">
        <f t="shared" si="6"/>
        <v>48601.132839999998</v>
      </c>
      <c r="O61" s="9">
        <f t="shared" si="7"/>
        <v>2862350.9288400002</v>
      </c>
      <c r="P61" s="9">
        <f t="shared" si="15"/>
        <v>2671528</v>
      </c>
      <c r="Q61" s="199" t="s">
        <v>888</v>
      </c>
      <c r="R61" s="9">
        <f t="shared" si="4"/>
        <v>2387424</v>
      </c>
      <c r="S61" s="223"/>
    </row>
    <row r="62" spans="1:19" ht="22.5">
      <c r="A62" s="198" t="s">
        <v>667</v>
      </c>
      <c r="B62" s="8">
        <v>1033802653</v>
      </c>
      <c r="C62" s="8" t="s">
        <v>370</v>
      </c>
      <c r="D62" s="8"/>
      <c r="E62" s="8" t="s">
        <v>371</v>
      </c>
      <c r="F62" s="8"/>
      <c r="G62" s="8" t="s">
        <v>193</v>
      </c>
      <c r="H62" s="8" t="s">
        <v>360</v>
      </c>
      <c r="I62" s="80"/>
      <c r="J62" s="8">
        <v>30</v>
      </c>
      <c r="K62" s="44">
        <v>2465868</v>
      </c>
      <c r="L62" s="145">
        <v>2557954.36</v>
      </c>
      <c r="M62" s="9">
        <f t="shared" si="5"/>
        <v>255795.43599999999</v>
      </c>
      <c r="N62" s="9">
        <f t="shared" si="6"/>
        <v>48601.132839999998</v>
      </c>
      <c r="O62" s="9">
        <f t="shared" si="7"/>
        <v>2862350.9288400002</v>
      </c>
      <c r="P62" s="9">
        <f t="shared" si="15"/>
        <v>2862351</v>
      </c>
      <c r="Q62" s="123"/>
      <c r="R62" s="9">
        <f t="shared" si="4"/>
        <v>2557954</v>
      </c>
      <c r="S62" s="223"/>
    </row>
    <row r="63" spans="1:19" ht="22.5">
      <c r="A63" s="198" t="s">
        <v>667</v>
      </c>
      <c r="B63" s="8">
        <v>1050971458</v>
      </c>
      <c r="C63" s="8" t="s">
        <v>393</v>
      </c>
      <c r="D63" s="8" t="s">
        <v>166</v>
      </c>
      <c r="E63" s="8" t="s">
        <v>47</v>
      </c>
      <c r="F63" s="8" t="s">
        <v>57</v>
      </c>
      <c r="G63" s="8" t="s">
        <v>193</v>
      </c>
      <c r="H63" s="8" t="s">
        <v>14</v>
      </c>
      <c r="I63" s="80"/>
      <c r="J63" s="8">
        <v>30</v>
      </c>
      <c r="K63" s="44">
        <v>2465868</v>
      </c>
      <c r="L63" s="145">
        <v>2557954.36</v>
      </c>
      <c r="M63" s="9">
        <f t="shared" si="5"/>
        <v>255795.43599999999</v>
      </c>
      <c r="N63" s="9">
        <f t="shared" si="6"/>
        <v>48601.132839999998</v>
      </c>
      <c r="O63" s="9">
        <f t="shared" si="7"/>
        <v>2862350.9288400002</v>
      </c>
      <c r="P63" s="9">
        <f t="shared" si="15"/>
        <v>2862351</v>
      </c>
      <c r="Q63" s="123"/>
      <c r="R63" s="9">
        <f t="shared" si="4"/>
        <v>2557954</v>
      </c>
      <c r="S63" s="223"/>
    </row>
    <row r="64" spans="1:19" ht="22.5">
      <c r="A64" s="198" t="s">
        <v>667</v>
      </c>
      <c r="B64" s="8">
        <v>1126122552</v>
      </c>
      <c r="C64" s="8" t="s">
        <v>348</v>
      </c>
      <c r="D64" s="8" t="s">
        <v>349</v>
      </c>
      <c r="E64" s="8" t="s">
        <v>17</v>
      </c>
      <c r="F64" s="8" t="s">
        <v>351</v>
      </c>
      <c r="G64" s="8" t="s">
        <v>13</v>
      </c>
      <c r="H64" s="8" t="s">
        <v>14</v>
      </c>
      <c r="I64" s="80"/>
      <c r="J64" s="8">
        <v>30</v>
      </c>
      <c r="K64" s="44">
        <v>2465868</v>
      </c>
      <c r="L64" s="145">
        <v>2557954.36</v>
      </c>
      <c r="M64" s="9">
        <f t="shared" ref="M64:M108" si="19">+L64*10%</f>
        <v>255795.43599999999</v>
      </c>
      <c r="N64" s="9">
        <f t="shared" ref="N64:N108" si="20">+M64*19%</f>
        <v>48601.132839999998</v>
      </c>
      <c r="O64" s="9">
        <f t="shared" ref="O64:O108" si="21">+L64+M64+N64</f>
        <v>2862350.9288400002</v>
      </c>
      <c r="P64" s="9">
        <f t="shared" si="15"/>
        <v>2862351</v>
      </c>
      <c r="Q64" s="123"/>
      <c r="R64" s="9">
        <f t="shared" si="4"/>
        <v>2557954</v>
      </c>
      <c r="S64" s="223"/>
    </row>
    <row r="65" spans="1:19" ht="22.5">
      <c r="A65" s="198" t="s">
        <v>667</v>
      </c>
      <c r="B65" s="8">
        <v>1148150676</v>
      </c>
      <c r="C65" s="8" t="s">
        <v>76</v>
      </c>
      <c r="D65" s="8" t="s">
        <v>77</v>
      </c>
      <c r="E65" s="8" t="s">
        <v>78</v>
      </c>
      <c r="F65" s="8" t="s">
        <v>79</v>
      </c>
      <c r="G65" s="8" t="s">
        <v>13</v>
      </c>
      <c r="H65" s="8" t="s">
        <v>14</v>
      </c>
      <c r="I65" s="80"/>
      <c r="J65" s="8">
        <v>30</v>
      </c>
      <c r="K65" s="44">
        <v>2465868</v>
      </c>
      <c r="L65" s="145">
        <v>2557954.36</v>
      </c>
      <c r="M65" s="9">
        <f t="shared" si="19"/>
        <v>255795.43599999999</v>
      </c>
      <c r="N65" s="9">
        <f t="shared" si="20"/>
        <v>48601.132839999998</v>
      </c>
      <c r="O65" s="9">
        <f t="shared" si="21"/>
        <v>2862350.9288400002</v>
      </c>
      <c r="P65" s="9">
        <f t="shared" si="15"/>
        <v>2862351</v>
      </c>
      <c r="Q65" s="123"/>
      <c r="R65" s="9">
        <f t="shared" si="4"/>
        <v>2557954</v>
      </c>
      <c r="S65" s="223"/>
    </row>
    <row r="66" spans="1:19" ht="22.5">
      <c r="A66" s="198" t="s">
        <v>667</v>
      </c>
      <c r="B66" s="8">
        <v>1033740220</v>
      </c>
      <c r="C66" s="8" t="s">
        <v>214</v>
      </c>
      <c r="D66" s="8" t="s">
        <v>277</v>
      </c>
      <c r="E66" s="8" t="s">
        <v>265</v>
      </c>
      <c r="F66" s="8" t="s">
        <v>79</v>
      </c>
      <c r="G66" s="8" t="s">
        <v>13</v>
      </c>
      <c r="H66" s="80">
        <v>45395</v>
      </c>
      <c r="I66" s="207" t="s">
        <v>878</v>
      </c>
      <c r="J66" s="200">
        <v>5</v>
      </c>
      <c r="K66" s="44">
        <v>2465868</v>
      </c>
      <c r="L66" s="145">
        <v>2557954.36</v>
      </c>
      <c r="M66" s="9">
        <f>+L66*10%</f>
        <v>255795.43599999999</v>
      </c>
      <c r="N66" s="9">
        <f>+M66*19%</f>
        <v>48601.132839999998</v>
      </c>
      <c r="O66" s="9">
        <f>+L66+M66+N66</f>
        <v>2862350.9288400002</v>
      </c>
      <c r="P66" s="9">
        <f>+ROUND(((O66/30)*J66),0)</f>
        <v>477058</v>
      </c>
      <c r="Q66" s="199" t="s">
        <v>877</v>
      </c>
      <c r="R66" s="9">
        <f t="shared" si="4"/>
        <v>426326</v>
      </c>
      <c r="S66" s="223"/>
    </row>
    <row r="67" spans="1:19" ht="22.5">
      <c r="A67" s="198" t="s">
        <v>667</v>
      </c>
      <c r="B67" s="8">
        <v>1000831469</v>
      </c>
      <c r="C67" s="8" t="s">
        <v>246</v>
      </c>
      <c r="D67" s="8" t="s">
        <v>434</v>
      </c>
      <c r="E67" s="8" t="s">
        <v>435</v>
      </c>
      <c r="F67" s="8" t="s">
        <v>436</v>
      </c>
      <c r="G67" s="8" t="s">
        <v>13</v>
      </c>
      <c r="H67" s="80">
        <v>45395</v>
      </c>
      <c r="I67" s="80"/>
      <c r="J67" s="200">
        <v>25</v>
      </c>
      <c r="K67" s="44">
        <v>2465868</v>
      </c>
      <c r="L67" s="145">
        <v>2557954.36</v>
      </c>
      <c r="M67" s="9">
        <f t="shared" si="19"/>
        <v>255795.43599999999</v>
      </c>
      <c r="N67" s="9">
        <f t="shared" si="20"/>
        <v>48601.132839999998</v>
      </c>
      <c r="O67" s="9">
        <f t="shared" si="21"/>
        <v>2862350.9288400002</v>
      </c>
      <c r="P67" s="9">
        <f t="shared" si="15"/>
        <v>2385292</v>
      </c>
      <c r="Q67" s="199" t="s">
        <v>889</v>
      </c>
      <c r="R67" s="9">
        <f t="shared" ref="R67:R130" si="22">+ROUND(((L67/30)*J67),0)</f>
        <v>2131629</v>
      </c>
      <c r="S67" s="223"/>
    </row>
    <row r="68" spans="1:19">
      <c r="A68" s="198" t="s">
        <v>668</v>
      </c>
      <c r="B68" s="8">
        <v>79510190</v>
      </c>
      <c r="C68" s="8" t="s">
        <v>129</v>
      </c>
      <c r="D68" s="8" t="s">
        <v>130</v>
      </c>
      <c r="E68" s="8" t="s">
        <v>18</v>
      </c>
      <c r="F68" s="8" t="s">
        <v>131</v>
      </c>
      <c r="G68" s="8" t="s">
        <v>89</v>
      </c>
      <c r="H68" s="8" t="s">
        <v>14</v>
      </c>
      <c r="I68" s="80"/>
      <c r="J68" s="8">
        <v>30</v>
      </c>
      <c r="K68" s="44">
        <v>2465868</v>
      </c>
      <c r="L68" s="145">
        <v>2557954.36</v>
      </c>
      <c r="M68" s="9">
        <f t="shared" si="19"/>
        <v>255795.43599999999</v>
      </c>
      <c r="N68" s="9">
        <f t="shared" si="20"/>
        <v>48601.132839999998</v>
      </c>
      <c r="O68" s="9">
        <f t="shared" si="21"/>
        <v>2862350.9288400002</v>
      </c>
      <c r="P68" s="9">
        <f t="shared" si="15"/>
        <v>2862351</v>
      </c>
      <c r="Q68" s="123"/>
      <c r="R68" s="9">
        <f t="shared" si="22"/>
        <v>2557954</v>
      </c>
      <c r="S68" s="222"/>
    </row>
    <row r="69" spans="1:19">
      <c r="A69" s="198" t="s">
        <v>668</v>
      </c>
      <c r="B69" s="8">
        <v>53048357</v>
      </c>
      <c r="C69" s="8" t="s">
        <v>166</v>
      </c>
      <c r="D69" s="8" t="s">
        <v>214</v>
      </c>
      <c r="E69" s="8" t="s">
        <v>47</v>
      </c>
      <c r="F69" s="8" t="s">
        <v>215</v>
      </c>
      <c r="G69" s="8" t="s">
        <v>193</v>
      </c>
      <c r="H69" s="8" t="s">
        <v>14</v>
      </c>
      <c r="I69" s="80"/>
      <c r="J69" s="8">
        <v>30</v>
      </c>
      <c r="K69" s="44">
        <v>2465868</v>
      </c>
      <c r="L69" s="145">
        <v>2557954.36</v>
      </c>
      <c r="M69" s="9">
        <f t="shared" si="19"/>
        <v>255795.43599999999</v>
      </c>
      <c r="N69" s="9">
        <f t="shared" si="20"/>
        <v>48601.132839999998</v>
      </c>
      <c r="O69" s="9">
        <f t="shared" si="21"/>
        <v>2862350.9288400002</v>
      </c>
      <c r="P69" s="9">
        <f t="shared" si="15"/>
        <v>2862351</v>
      </c>
      <c r="Q69" s="123"/>
      <c r="R69" s="9">
        <f t="shared" si="22"/>
        <v>2557954</v>
      </c>
      <c r="S69" s="223"/>
    </row>
    <row r="70" spans="1:19">
      <c r="A70" s="198" t="s">
        <v>668</v>
      </c>
      <c r="B70" s="8">
        <v>1023017321</v>
      </c>
      <c r="C70" s="8" t="s">
        <v>334</v>
      </c>
      <c r="D70" s="8" t="s">
        <v>291</v>
      </c>
      <c r="E70" s="8" t="s">
        <v>335</v>
      </c>
      <c r="F70" s="8" t="s">
        <v>226</v>
      </c>
      <c r="G70" s="8" t="s">
        <v>193</v>
      </c>
      <c r="H70" s="8" t="s">
        <v>14</v>
      </c>
      <c r="I70" s="80"/>
      <c r="J70" s="8">
        <v>30</v>
      </c>
      <c r="K70" s="44">
        <v>2465868</v>
      </c>
      <c r="L70" s="145">
        <v>2557954.36</v>
      </c>
      <c r="M70" s="9">
        <f t="shared" si="19"/>
        <v>255795.43599999999</v>
      </c>
      <c r="N70" s="9">
        <f t="shared" si="20"/>
        <v>48601.132839999998</v>
      </c>
      <c r="O70" s="9">
        <f t="shared" si="21"/>
        <v>2862350.9288400002</v>
      </c>
      <c r="P70" s="9">
        <f t="shared" si="15"/>
        <v>2862351</v>
      </c>
      <c r="Q70" s="123"/>
      <c r="R70" s="9">
        <f t="shared" si="22"/>
        <v>2557954</v>
      </c>
      <c r="S70" s="223"/>
    </row>
    <row r="71" spans="1:19">
      <c r="A71" s="198" t="s">
        <v>668</v>
      </c>
      <c r="B71" s="8">
        <v>79667853</v>
      </c>
      <c r="C71" s="8" t="s">
        <v>305</v>
      </c>
      <c r="D71" s="8" t="s">
        <v>59</v>
      </c>
      <c r="E71" s="8" t="s">
        <v>306</v>
      </c>
      <c r="F71" s="8" t="s">
        <v>307</v>
      </c>
      <c r="G71" s="8" t="s">
        <v>13</v>
      </c>
      <c r="H71" s="8" t="s">
        <v>14</v>
      </c>
      <c r="I71" s="80"/>
      <c r="J71" s="8">
        <v>30</v>
      </c>
      <c r="K71" s="44">
        <v>2465868</v>
      </c>
      <c r="L71" s="145">
        <v>2557954.36</v>
      </c>
      <c r="M71" s="9">
        <f t="shared" si="19"/>
        <v>255795.43599999999</v>
      </c>
      <c r="N71" s="9">
        <f t="shared" si="20"/>
        <v>48601.132839999998</v>
      </c>
      <c r="O71" s="9">
        <f t="shared" si="21"/>
        <v>2862350.9288400002</v>
      </c>
      <c r="P71" s="9">
        <f t="shared" si="15"/>
        <v>2862351</v>
      </c>
      <c r="Q71" s="123"/>
      <c r="R71" s="9">
        <f t="shared" si="22"/>
        <v>2557954</v>
      </c>
      <c r="S71" s="223"/>
    </row>
    <row r="72" spans="1:19">
      <c r="A72" s="198" t="s">
        <v>668</v>
      </c>
      <c r="B72" s="8">
        <v>1049945027</v>
      </c>
      <c r="C72" s="8" t="s">
        <v>396</v>
      </c>
      <c r="D72" s="8" t="s">
        <v>397</v>
      </c>
      <c r="E72" s="8" t="s">
        <v>398</v>
      </c>
      <c r="F72" s="8" t="s">
        <v>230</v>
      </c>
      <c r="G72" s="8" t="s">
        <v>13</v>
      </c>
      <c r="H72" s="8" t="s">
        <v>14</v>
      </c>
      <c r="I72" s="80"/>
      <c r="J72" s="8">
        <v>30</v>
      </c>
      <c r="K72" s="44">
        <v>2465868</v>
      </c>
      <c r="L72" s="145">
        <v>2557954.36</v>
      </c>
      <c r="M72" s="9">
        <f t="shared" si="19"/>
        <v>255795.43599999999</v>
      </c>
      <c r="N72" s="9">
        <f t="shared" si="20"/>
        <v>48601.132839999998</v>
      </c>
      <c r="O72" s="9">
        <f t="shared" si="21"/>
        <v>2862350.9288400002</v>
      </c>
      <c r="P72" s="9">
        <f t="shared" si="15"/>
        <v>2862351</v>
      </c>
      <c r="Q72" s="123"/>
      <c r="R72" s="9">
        <f t="shared" si="22"/>
        <v>2557954</v>
      </c>
      <c r="S72" s="224"/>
    </row>
    <row r="73" spans="1:19">
      <c r="A73" s="198" t="s">
        <v>669</v>
      </c>
      <c r="B73" s="8">
        <v>53005655</v>
      </c>
      <c r="C73" s="8" t="s">
        <v>52</v>
      </c>
      <c r="D73" s="8"/>
      <c r="E73" s="8" t="s">
        <v>53</v>
      </c>
      <c r="F73" s="8" t="s">
        <v>54</v>
      </c>
      <c r="G73" s="8" t="s">
        <v>193</v>
      </c>
      <c r="H73" s="8" t="s">
        <v>14</v>
      </c>
      <c r="I73" s="80"/>
      <c r="J73" s="200">
        <v>28</v>
      </c>
      <c r="K73" s="44">
        <v>2465868</v>
      </c>
      <c r="L73" s="145">
        <v>2557954.36</v>
      </c>
      <c r="M73" s="9">
        <f t="shared" si="19"/>
        <v>255795.43599999999</v>
      </c>
      <c r="N73" s="9">
        <f t="shared" si="20"/>
        <v>48601.132839999998</v>
      </c>
      <c r="O73" s="9">
        <f t="shared" si="21"/>
        <v>2862350.9288400002</v>
      </c>
      <c r="P73" s="9">
        <f t="shared" si="15"/>
        <v>2671528</v>
      </c>
      <c r="Q73" s="199" t="s">
        <v>885</v>
      </c>
      <c r="R73" s="9">
        <f t="shared" si="22"/>
        <v>2387424</v>
      </c>
      <c r="S73" s="222"/>
    </row>
    <row r="74" spans="1:19">
      <c r="A74" s="198" t="s">
        <v>669</v>
      </c>
      <c r="B74" s="8">
        <v>1023898933</v>
      </c>
      <c r="C74" s="8" t="s">
        <v>326</v>
      </c>
      <c r="D74" s="8" t="s">
        <v>327</v>
      </c>
      <c r="E74" s="8" t="s">
        <v>60</v>
      </c>
      <c r="F74" s="8" t="s">
        <v>328</v>
      </c>
      <c r="G74" s="8" t="s">
        <v>193</v>
      </c>
      <c r="H74" s="8" t="s">
        <v>14</v>
      </c>
      <c r="I74" s="80"/>
      <c r="J74" s="200">
        <v>27</v>
      </c>
      <c r="K74" s="44">
        <v>2465868</v>
      </c>
      <c r="L74" s="145">
        <v>2557954.36</v>
      </c>
      <c r="M74" s="9">
        <f t="shared" si="19"/>
        <v>255795.43599999999</v>
      </c>
      <c r="N74" s="9">
        <f t="shared" si="20"/>
        <v>48601.132839999998</v>
      </c>
      <c r="O74" s="9">
        <f t="shared" si="21"/>
        <v>2862350.9288400002</v>
      </c>
      <c r="P74" s="9">
        <f t="shared" si="15"/>
        <v>2576116</v>
      </c>
      <c r="Q74" s="199" t="s">
        <v>886</v>
      </c>
      <c r="R74" s="9">
        <f t="shared" si="22"/>
        <v>2302159</v>
      </c>
      <c r="S74" s="224"/>
    </row>
    <row r="75" spans="1:19">
      <c r="A75" s="198" t="s">
        <v>670</v>
      </c>
      <c r="B75" s="8">
        <v>55155416</v>
      </c>
      <c r="C75" s="8" t="s">
        <v>238</v>
      </c>
      <c r="D75" s="8" t="s">
        <v>46</v>
      </c>
      <c r="E75" s="8" t="s">
        <v>169</v>
      </c>
      <c r="F75" s="8" t="s">
        <v>183</v>
      </c>
      <c r="G75" s="8" t="s">
        <v>212</v>
      </c>
      <c r="H75" s="8" t="s">
        <v>14</v>
      </c>
      <c r="I75" s="80"/>
      <c r="J75" s="200">
        <v>28</v>
      </c>
      <c r="K75" s="44">
        <v>2465868</v>
      </c>
      <c r="L75" s="145">
        <v>2557954.36</v>
      </c>
      <c r="M75" s="9">
        <f t="shared" ref="M75" si="23">+L75*10%</f>
        <v>255795.43599999999</v>
      </c>
      <c r="N75" s="9">
        <f t="shared" ref="N75" si="24">+M75*19%</f>
        <v>48601.132839999998</v>
      </c>
      <c r="O75" s="9">
        <f t="shared" ref="O75" si="25">+L75+M75+N75</f>
        <v>2862350.9288400002</v>
      </c>
      <c r="P75" s="9">
        <f t="shared" si="15"/>
        <v>2671528</v>
      </c>
      <c r="Q75" s="199" t="s">
        <v>789</v>
      </c>
      <c r="R75" s="9">
        <f t="shared" si="22"/>
        <v>2387424</v>
      </c>
      <c r="S75" s="222"/>
    </row>
    <row r="76" spans="1:19">
      <c r="A76" s="198" t="s">
        <v>670</v>
      </c>
      <c r="B76" s="8">
        <v>5026864</v>
      </c>
      <c r="C76" s="8" t="s">
        <v>80</v>
      </c>
      <c r="D76" s="8" t="s">
        <v>81</v>
      </c>
      <c r="E76" s="8" t="s">
        <v>82</v>
      </c>
      <c r="F76" s="8"/>
      <c r="G76" s="8" t="s">
        <v>193</v>
      </c>
      <c r="H76" s="8" t="s">
        <v>14</v>
      </c>
      <c r="I76" s="80"/>
      <c r="J76" s="200">
        <v>26</v>
      </c>
      <c r="K76" s="44">
        <v>2465868</v>
      </c>
      <c r="L76" s="145">
        <v>2557954.36</v>
      </c>
      <c r="M76" s="9">
        <f t="shared" si="19"/>
        <v>255795.43599999999</v>
      </c>
      <c r="N76" s="9">
        <f t="shared" si="20"/>
        <v>48601.132839999998</v>
      </c>
      <c r="O76" s="9">
        <f t="shared" si="21"/>
        <v>2862350.9288400002</v>
      </c>
      <c r="P76" s="9">
        <f t="shared" si="15"/>
        <v>2480704</v>
      </c>
      <c r="Q76" s="201" t="s">
        <v>843</v>
      </c>
      <c r="R76" s="9">
        <f t="shared" si="22"/>
        <v>2216894</v>
      </c>
      <c r="S76" s="223"/>
    </row>
    <row r="77" spans="1:19">
      <c r="A77" s="198" t="s">
        <v>670</v>
      </c>
      <c r="B77" s="8">
        <v>21119479</v>
      </c>
      <c r="C77" s="8" t="s">
        <v>244</v>
      </c>
      <c r="D77" s="8" t="s">
        <v>245</v>
      </c>
      <c r="E77" s="8" t="s">
        <v>53</v>
      </c>
      <c r="F77" s="8" t="s">
        <v>47</v>
      </c>
      <c r="G77" s="8" t="s">
        <v>193</v>
      </c>
      <c r="H77" s="8" t="s">
        <v>14</v>
      </c>
      <c r="I77" s="80"/>
      <c r="J77" s="200">
        <v>4</v>
      </c>
      <c r="K77" s="44">
        <v>2465868</v>
      </c>
      <c r="L77" s="145">
        <v>2557954.36</v>
      </c>
      <c r="M77" s="9">
        <f t="shared" si="19"/>
        <v>255795.43599999999</v>
      </c>
      <c r="N77" s="9">
        <f t="shared" si="20"/>
        <v>48601.132839999998</v>
      </c>
      <c r="O77" s="9">
        <f t="shared" si="21"/>
        <v>2862350.9288400002</v>
      </c>
      <c r="P77" s="9">
        <f t="shared" si="15"/>
        <v>381647</v>
      </c>
      <c r="Q77" s="201" t="s">
        <v>851</v>
      </c>
      <c r="R77" s="9">
        <f t="shared" si="22"/>
        <v>341061</v>
      </c>
      <c r="S77" s="223"/>
    </row>
    <row r="78" spans="1:19">
      <c r="A78" s="198" t="s">
        <v>670</v>
      </c>
      <c r="B78" s="8">
        <v>24176443</v>
      </c>
      <c r="C78" s="8" t="s">
        <v>90</v>
      </c>
      <c r="D78" s="8" t="s">
        <v>91</v>
      </c>
      <c r="E78" s="8" t="s">
        <v>92</v>
      </c>
      <c r="F78" s="8" t="s">
        <v>93</v>
      </c>
      <c r="G78" s="8" t="s">
        <v>193</v>
      </c>
      <c r="H78" s="8" t="s">
        <v>14</v>
      </c>
      <c r="I78" s="80"/>
      <c r="J78" s="8">
        <v>30</v>
      </c>
      <c r="K78" s="44">
        <v>2465868</v>
      </c>
      <c r="L78" s="145">
        <v>2557954.36</v>
      </c>
      <c r="M78" s="9">
        <f t="shared" si="19"/>
        <v>255795.43599999999</v>
      </c>
      <c r="N78" s="9">
        <f t="shared" si="20"/>
        <v>48601.132839999998</v>
      </c>
      <c r="O78" s="9">
        <f t="shared" si="21"/>
        <v>2862350.9288400002</v>
      </c>
      <c r="P78" s="9">
        <f t="shared" si="15"/>
        <v>2862351</v>
      </c>
      <c r="Q78" s="123"/>
      <c r="R78" s="9">
        <f t="shared" si="22"/>
        <v>2557954</v>
      </c>
      <c r="S78" s="223"/>
    </row>
    <row r="79" spans="1:19">
      <c r="A79" s="198" t="s">
        <v>670</v>
      </c>
      <c r="B79" s="8">
        <v>52317516</v>
      </c>
      <c r="C79" s="8" t="s">
        <v>73</v>
      </c>
      <c r="D79" s="8" t="s">
        <v>388</v>
      </c>
      <c r="E79" s="8" t="s">
        <v>389</v>
      </c>
      <c r="F79" s="8"/>
      <c r="G79" s="8" t="s">
        <v>193</v>
      </c>
      <c r="H79" s="8" t="s">
        <v>360</v>
      </c>
      <c r="I79" s="80"/>
      <c r="J79" s="8">
        <v>30</v>
      </c>
      <c r="K79" s="44">
        <v>2465868</v>
      </c>
      <c r="L79" s="145">
        <v>2557954.36</v>
      </c>
      <c r="M79" s="9">
        <f t="shared" si="19"/>
        <v>255795.43599999999</v>
      </c>
      <c r="N79" s="9">
        <f t="shared" si="20"/>
        <v>48601.132839999998</v>
      </c>
      <c r="O79" s="9">
        <f t="shared" si="21"/>
        <v>2862350.9288400002</v>
      </c>
      <c r="P79" s="9">
        <f t="shared" si="15"/>
        <v>2862351</v>
      </c>
      <c r="Q79" s="123"/>
      <c r="R79" s="9">
        <f t="shared" si="22"/>
        <v>2557954</v>
      </c>
      <c r="S79" s="223"/>
    </row>
    <row r="80" spans="1:19">
      <c r="A80" s="198" t="s">
        <v>670</v>
      </c>
      <c r="B80" s="8">
        <v>1024532469</v>
      </c>
      <c r="C80" s="8" t="s">
        <v>270</v>
      </c>
      <c r="D80" s="8" t="s">
        <v>376</v>
      </c>
      <c r="E80" s="8" t="s">
        <v>71</v>
      </c>
      <c r="F80" s="8" t="s">
        <v>377</v>
      </c>
      <c r="G80" s="8" t="s">
        <v>193</v>
      </c>
      <c r="H80" s="8" t="s">
        <v>360</v>
      </c>
      <c r="I80" s="80"/>
      <c r="J80" s="200">
        <v>28</v>
      </c>
      <c r="K80" s="44">
        <v>2465868</v>
      </c>
      <c r="L80" s="145">
        <v>2557954.36</v>
      </c>
      <c r="M80" s="9">
        <f t="shared" si="19"/>
        <v>255795.43599999999</v>
      </c>
      <c r="N80" s="9">
        <f t="shared" si="20"/>
        <v>48601.132839999998</v>
      </c>
      <c r="O80" s="9">
        <f t="shared" si="21"/>
        <v>2862350.9288400002</v>
      </c>
      <c r="P80" s="9">
        <f t="shared" si="15"/>
        <v>2671528</v>
      </c>
      <c r="Q80" s="199" t="s">
        <v>855</v>
      </c>
      <c r="R80" s="9">
        <f t="shared" si="22"/>
        <v>2387424</v>
      </c>
      <c r="S80" s="223"/>
    </row>
    <row r="81" spans="1:19">
      <c r="A81" s="198" t="s">
        <v>670</v>
      </c>
      <c r="B81" s="8">
        <v>1024550991</v>
      </c>
      <c r="C81" s="8" t="s">
        <v>15</v>
      </c>
      <c r="D81" s="8" t="s">
        <v>19</v>
      </c>
      <c r="E81" s="8" t="s">
        <v>20</v>
      </c>
      <c r="F81" s="8" t="s">
        <v>21</v>
      </c>
      <c r="G81" s="8" t="s">
        <v>193</v>
      </c>
      <c r="H81" s="8" t="s">
        <v>14</v>
      </c>
      <c r="I81" s="80"/>
      <c r="J81" s="8">
        <v>30</v>
      </c>
      <c r="K81" s="44">
        <v>2465868</v>
      </c>
      <c r="L81" s="145">
        <v>2557954.36</v>
      </c>
      <c r="M81" s="9">
        <f t="shared" si="19"/>
        <v>255795.43599999999</v>
      </c>
      <c r="N81" s="9">
        <f t="shared" si="20"/>
        <v>48601.132839999998</v>
      </c>
      <c r="O81" s="9">
        <f t="shared" si="21"/>
        <v>2862350.9288400002</v>
      </c>
      <c r="P81" s="9">
        <f t="shared" si="15"/>
        <v>2862351</v>
      </c>
      <c r="Q81" s="123"/>
      <c r="R81" s="9">
        <f t="shared" si="22"/>
        <v>2557954</v>
      </c>
      <c r="S81" s="223"/>
    </row>
    <row r="82" spans="1:19">
      <c r="A82" s="198" t="s">
        <v>670</v>
      </c>
      <c r="B82" s="8">
        <v>1051737185</v>
      </c>
      <c r="C82" s="8" t="s">
        <v>67</v>
      </c>
      <c r="D82" s="8" t="s">
        <v>231</v>
      </c>
      <c r="E82" s="8" t="s">
        <v>419</v>
      </c>
      <c r="F82" s="8"/>
      <c r="G82" s="8" t="s">
        <v>193</v>
      </c>
      <c r="H82" s="8" t="s">
        <v>406</v>
      </c>
      <c r="I82" s="80"/>
      <c r="J82" s="200">
        <v>28</v>
      </c>
      <c r="K82" s="44">
        <v>2465868</v>
      </c>
      <c r="L82" s="145">
        <v>2557954.36</v>
      </c>
      <c r="M82" s="9">
        <f t="shared" si="19"/>
        <v>255795.43599999999</v>
      </c>
      <c r="N82" s="9">
        <f t="shared" si="20"/>
        <v>48601.132839999998</v>
      </c>
      <c r="O82" s="9">
        <f t="shared" si="21"/>
        <v>2862350.9288400002</v>
      </c>
      <c r="P82" s="9">
        <f t="shared" si="15"/>
        <v>2671528</v>
      </c>
      <c r="Q82" s="199" t="s">
        <v>854</v>
      </c>
      <c r="R82" s="9">
        <f t="shared" si="22"/>
        <v>2387424</v>
      </c>
      <c r="S82" s="223"/>
    </row>
    <row r="83" spans="1:19">
      <c r="A83" s="198" t="s">
        <v>670</v>
      </c>
      <c r="B83" s="8">
        <v>1073698399</v>
      </c>
      <c r="C83" s="8" t="s">
        <v>407</v>
      </c>
      <c r="D83" s="8" t="s">
        <v>372</v>
      </c>
      <c r="E83" s="8" t="s">
        <v>408</v>
      </c>
      <c r="F83" s="8" t="s">
        <v>409</v>
      </c>
      <c r="G83" s="8" t="s">
        <v>193</v>
      </c>
      <c r="H83" s="8" t="s">
        <v>406</v>
      </c>
      <c r="I83" s="80"/>
      <c r="J83" s="8">
        <v>30</v>
      </c>
      <c r="K83" s="44">
        <v>2465868</v>
      </c>
      <c r="L83" s="145">
        <v>2557954.36</v>
      </c>
      <c r="M83" s="9">
        <f t="shared" si="19"/>
        <v>255795.43599999999</v>
      </c>
      <c r="N83" s="9">
        <f t="shared" si="20"/>
        <v>48601.132839999998</v>
      </c>
      <c r="O83" s="9">
        <f t="shared" si="21"/>
        <v>2862350.9288400002</v>
      </c>
      <c r="P83" s="9">
        <f t="shared" si="15"/>
        <v>2862351</v>
      </c>
      <c r="Q83" s="123"/>
      <c r="R83" s="9">
        <f t="shared" si="22"/>
        <v>2557954</v>
      </c>
      <c r="S83" s="223"/>
    </row>
    <row r="84" spans="1:19" ht="15" thickBot="1">
      <c r="A84" s="198" t="s">
        <v>670</v>
      </c>
      <c r="B84" s="8">
        <v>1073710462</v>
      </c>
      <c r="C84" s="8" t="s">
        <v>225</v>
      </c>
      <c r="D84" s="8" t="s">
        <v>94</v>
      </c>
      <c r="E84" s="8" t="s">
        <v>226</v>
      </c>
      <c r="F84" s="8" t="s">
        <v>227</v>
      </c>
      <c r="G84" s="8" t="s">
        <v>193</v>
      </c>
      <c r="H84" s="8" t="s">
        <v>14</v>
      </c>
      <c r="I84" s="80"/>
      <c r="J84" s="200">
        <v>28</v>
      </c>
      <c r="K84" s="44">
        <v>2465868</v>
      </c>
      <c r="L84" s="145">
        <v>2557954.36</v>
      </c>
      <c r="M84" s="9">
        <f t="shared" si="19"/>
        <v>255795.43599999999</v>
      </c>
      <c r="N84" s="9">
        <f t="shared" si="20"/>
        <v>48601.132839999998</v>
      </c>
      <c r="O84" s="9">
        <f t="shared" si="21"/>
        <v>2862350.9288400002</v>
      </c>
      <c r="P84" s="9">
        <f t="shared" si="15"/>
        <v>2671528</v>
      </c>
      <c r="Q84" s="199" t="s">
        <v>791</v>
      </c>
      <c r="R84" s="9">
        <f t="shared" si="22"/>
        <v>2387424</v>
      </c>
      <c r="S84" s="223"/>
    </row>
    <row r="85" spans="1:19">
      <c r="A85" s="198" t="s">
        <v>670</v>
      </c>
      <c r="B85" s="203">
        <v>1013583198</v>
      </c>
      <c r="C85" s="203" t="s">
        <v>382</v>
      </c>
      <c r="D85" s="203" t="s">
        <v>94</v>
      </c>
      <c r="E85" s="203" t="s">
        <v>766</v>
      </c>
      <c r="F85" s="203" t="s">
        <v>269</v>
      </c>
      <c r="G85" s="203" t="s">
        <v>423</v>
      </c>
      <c r="H85" s="204">
        <v>45385</v>
      </c>
      <c r="I85" s="80"/>
      <c r="J85" s="200">
        <v>2</v>
      </c>
      <c r="K85" s="44">
        <v>2465868</v>
      </c>
      <c r="L85" s="145">
        <v>2557954.36</v>
      </c>
      <c r="M85" s="9">
        <f t="shared" si="19"/>
        <v>255795.43599999999</v>
      </c>
      <c r="N85" s="9">
        <f t="shared" si="20"/>
        <v>48601.132839999998</v>
      </c>
      <c r="O85" s="9">
        <f t="shared" si="21"/>
        <v>2862350.9288400002</v>
      </c>
      <c r="P85" s="9">
        <f t="shared" si="15"/>
        <v>190823</v>
      </c>
      <c r="Q85" s="199" t="s">
        <v>790</v>
      </c>
      <c r="R85" s="9">
        <f t="shared" si="22"/>
        <v>170530</v>
      </c>
      <c r="S85" s="223"/>
    </row>
    <row r="86" spans="1:19" ht="22.5">
      <c r="A86" s="198" t="s">
        <v>666</v>
      </c>
      <c r="B86" s="8">
        <v>52343346</v>
      </c>
      <c r="C86" s="8" t="s">
        <v>19</v>
      </c>
      <c r="D86" s="8" t="s">
        <v>293</v>
      </c>
      <c r="E86" s="8" t="s">
        <v>71</v>
      </c>
      <c r="F86" s="8" t="s">
        <v>294</v>
      </c>
      <c r="G86" s="8" t="s">
        <v>193</v>
      </c>
      <c r="H86" s="8" t="s">
        <v>14</v>
      </c>
      <c r="I86" s="80"/>
      <c r="J86" s="200">
        <v>13</v>
      </c>
      <c r="K86" s="44">
        <v>2465868</v>
      </c>
      <c r="L86" s="145">
        <v>2557954.36</v>
      </c>
      <c r="M86" s="9">
        <f t="shared" si="19"/>
        <v>255795.43599999999</v>
      </c>
      <c r="N86" s="9">
        <f t="shared" si="20"/>
        <v>48601.132839999998</v>
      </c>
      <c r="O86" s="9">
        <f t="shared" si="21"/>
        <v>2862350.9288400002</v>
      </c>
      <c r="P86" s="9">
        <f t="shared" si="15"/>
        <v>1240352</v>
      </c>
      <c r="Q86" s="213" t="s">
        <v>792</v>
      </c>
      <c r="R86" s="9">
        <f t="shared" si="22"/>
        <v>1108447</v>
      </c>
      <c r="S86" s="223"/>
    </row>
    <row r="87" spans="1:19" ht="33.75">
      <c r="A87" s="198" t="s">
        <v>666</v>
      </c>
      <c r="B87" s="8">
        <v>52011281</v>
      </c>
      <c r="C87" s="8" t="s">
        <v>274</v>
      </c>
      <c r="D87" s="8"/>
      <c r="E87" s="8" t="s">
        <v>781</v>
      </c>
      <c r="F87" s="8"/>
      <c r="G87" s="8" t="s">
        <v>423</v>
      </c>
      <c r="H87" s="8"/>
      <c r="I87" s="80"/>
      <c r="J87" s="200">
        <v>16</v>
      </c>
      <c r="K87" s="44">
        <v>2465868</v>
      </c>
      <c r="L87" s="145">
        <v>2557954.36</v>
      </c>
      <c r="M87" s="9">
        <f t="shared" si="19"/>
        <v>255795.43599999999</v>
      </c>
      <c r="N87" s="9">
        <f t="shared" si="20"/>
        <v>48601.132839999998</v>
      </c>
      <c r="O87" s="9">
        <f t="shared" si="21"/>
        <v>2862350.9288400002</v>
      </c>
      <c r="P87" s="9">
        <f t="shared" si="15"/>
        <v>1526587</v>
      </c>
      <c r="Q87" s="214" t="s">
        <v>896</v>
      </c>
      <c r="R87" s="9">
        <f t="shared" si="22"/>
        <v>1364242</v>
      </c>
      <c r="S87" s="223"/>
    </row>
    <row r="88" spans="1:19">
      <c r="A88" s="198" t="s">
        <v>670</v>
      </c>
      <c r="B88" s="8">
        <v>79398677</v>
      </c>
      <c r="C88" s="8" t="s">
        <v>316</v>
      </c>
      <c r="D88" s="8" t="s">
        <v>317</v>
      </c>
      <c r="E88" s="8" t="s">
        <v>318</v>
      </c>
      <c r="F88" s="8"/>
      <c r="G88" s="8" t="s">
        <v>13</v>
      </c>
      <c r="H88" s="8" t="s">
        <v>14</v>
      </c>
      <c r="I88" s="80"/>
      <c r="J88" s="8">
        <v>30</v>
      </c>
      <c r="K88" s="44">
        <v>2465868</v>
      </c>
      <c r="L88" s="145">
        <v>2557954.36</v>
      </c>
      <c r="M88" s="9">
        <f t="shared" si="19"/>
        <v>255795.43599999999</v>
      </c>
      <c r="N88" s="9">
        <f t="shared" si="20"/>
        <v>48601.132839999998</v>
      </c>
      <c r="O88" s="9">
        <f t="shared" si="21"/>
        <v>2862350.9288400002</v>
      </c>
      <c r="P88" s="9">
        <f t="shared" si="15"/>
        <v>2862351</v>
      </c>
      <c r="Q88" s="123"/>
      <c r="R88" s="9">
        <f t="shared" si="22"/>
        <v>2557954</v>
      </c>
      <c r="S88" s="223"/>
    </row>
    <row r="89" spans="1:19">
      <c r="A89" s="198" t="s">
        <v>670</v>
      </c>
      <c r="B89" s="8">
        <v>1023879634</v>
      </c>
      <c r="C89" s="8" t="s">
        <v>19</v>
      </c>
      <c r="D89" s="8" t="s">
        <v>431</v>
      </c>
      <c r="E89" s="8" t="s">
        <v>432</v>
      </c>
      <c r="F89" s="8" t="s">
        <v>189</v>
      </c>
      <c r="G89" s="8" t="s">
        <v>13</v>
      </c>
      <c r="H89" s="8" t="s">
        <v>433</v>
      </c>
      <c r="I89" s="80"/>
      <c r="J89" s="8">
        <v>30</v>
      </c>
      <c r="K89" s="44">
        <v>2465868</v>
      </c>
      <c r="L89" s="145">
        <v>2557954.36</v>
      </c>
      <c r="M89" s="9">
        <f t="shared" si="19"/>
        <v>255795.43599999999</v>
      </c>
      <c r="N89" s="9">
        <f t="shared" si="20"/>
        <v>48601.132839999998</v>
      </c>
      <c r="O89" s="9">
        <f t="shared" si="21"/>
        <v>2862350.9288400002</v>
      </c>
      <c r="P89" s="9">
        <f t="shared" si="15"/>
        <v>2862351</v>
      </c>
      <c r="Q89" s="123"/>
      <c r="R89" s="9">
        <f t="shared" si="22"/>
        <v>2557954</v>
      </c>
      <c r="S89" s="224"/>
    </row>
    <row r="90" spans="1:19">
      <c r="A90" s="198" t="s">
        <v>671</v>
      </c>
      <c r="B90" s="8">
        <v>20485336</v>
      </c>
      <c r="C90" s="8" t="s">
        <v>83</v>
      </c>
      <c r="D90" s="8" t="s">
        <v>84</v>
      </c>
      <c r="E90" s="8" t="s">
        <v>85</v>
      </c>
      <c r="F90" s="8" t="s">
        <v>86</v>
      </c>
      <c r="G90" s="8" t="s">
        <v>193</v>
      </c>
      <c r="H90" s="8" t="s">
        <v>14</v>
      </c>
      <c r="I90" s="80"/>
      <c r="J90" s="8">
        <v>30</v>
      </c>
      <c r="K90" s="44">
        <v>2465868</v>
      </c>
      <c r="L90" s="145">
        <v>2557954.36</v>
      </c>
      <c r="M90" s="9">
        <f t="shared" si="19"/>
        <v>255795.43599999999</v>
      </c>
      <c r="N90" s="9">
        <f t="shared" si="20"/>
        <v>48601.132839999998</v>
      </c>
      <c r="O90" s="9">
        <f t="shared" si="21"/>
        <v>2862350.9288400002</v>
      </c>
      <c r="P90" s="9">
        <f t="shared" si="15"/>
        <v>2862351</v>
      </c>
      <c r="Q90" s="123"/>
      <c r="R90" s="9">
        <f t="shared" si="22"/>
        <v>2557954</v>
      </c>
      <c r="S90" s="222"/>
    </row>
    <row r="91" spans="1:19">
      <c r="A91" s="198" t="s">
        <v>671</v>
      </c>
      <c r="B91" s="8">
        <v>52164364</v>
      </c>
      <c r="C91" s="8" t="s">
        <v>41</v>
      </c>
      <c r="D91" s="8" t="s">
        <v>46</v>
      </c>
      <c r="E91" s="8" t="s">
        <v>47</v>
      </c>
      <c r="F91" s="8" t="s">
        <v>48</v>
      </c>
      <c r="G91" s="8" t="s">
        <v>193</v>
      </c>
      <c r="H91" s="8" t="s">
        <v>14</v>
      </c>
      <c r="I91" s="80"/>
      <c r="J91" s="8">
        <v>30</v>
      </c>
      <c r="K91" s="44">
        <v>2465868</v>
      </c>
      <c r="L91" s="145">
        <v>2557954.36</v>
      </c>
      <c r="M91" s="9">
        <f t="shared" si="19"/>
        <v>255795.43599999999</v>
      </c>
      <c r="N91" s="9">
        <f t="shared" si="20"/>
        <v>48601.132839999998</v>
      </c>
      <c r="O91" s="9">
        <f t="shared" si="21"/>
        <v>2862350.9288400002</v>
      </c>
      <c r="P91" s="9">
        <f t="shared" si="15"/>
        <v>2862351</v>
      </c>
      <c r="Q91" s="123"/>
      <c r="R91" s="9">
        <f t="shared" si="22"/>
        <v>2557954</v>
      </c>
      <c r="S91" s="223"/>
    </row>
    <row r="92" spans="1:19">
      <c r="A92" s="198" t="s">
        <v>671</v>
      </c>
      <c r="B92" s="8">
        <v>52286905</v>
      </c>
      <c r="C92" s="8" t="s">
        <v>340</v>
      </c>
      <c r="D92" s="8" t="s">
        <v>341</v>
      </c>
      <c r="E92" s="8" t="s">
        <v>156</v>
      </c>
      <c r="F92" s="8" t="s">
        <v>146</v>
      </c>
      <c r="G92" s="8" t="s">
        <v>193</v>
      </c>
      <c r="H92" s="8" t="s">
        <v>14</v>
      </c>
      <c r="I92" s="80"/>
      <c r="J92" s="8">
        <v>30</v>
      </c>
      <c r="K92" s="44">
        <v>2465868</v>
      </c>
      <c r="L92" s="145">
        <v>2557954.36</v>
      </c>
      <c r="M92" s="9">
        <f t="shared" si="19"/>
        <v>255795.43599999999</v>
      </c>
      <c r="N92" s="9">
        <f t="shared" si="20"/>
        <v>48601.132839999998</v>
      </c>
      <c r="O92" s="9">
        <f t="shared" si="21"/>
        <v>2862350.9288400002</v>
      </c>
      <c r="P92" s="9">
        <f t="shared" si="15"/>
        <v>2862351</v>
      </c>
      <c r="Q92" s="123"/>
      <c r="R92" s="9">
        <f t="shared" si="22"/>
        <v>2557954</v>
      </c>
      <c r="S92" s="223"/>
    </row>
    <row r="93" spans="1:19" ht="22.5">
      <c r="A93" s="198" t="s">
        <v>688</v>
      </c>
      <c r="B93" s="8">
        <v>1013657628</v>
      </c>
      <c r="C93" s="8" t="s">
        <v>168</v>
      </c>
      <c r="D93" s="8" t="s">
        <v>171</v>
      </c>
      <c r="E93" s="8" t="s">
        <v>172</v>
      </c>
      <c r="F93" s="8"/>
      <c r="G93" s="8" t="s">
        <v>193</v>
      </c>
      <c r="H93" s="8" t="s">
        <v>14</v>
      </c>
      <c r="I93" s="80"/>
      <c r="J93" s="8">
        <v>30</v>
      </c>
      <c r="K93" s="44">
        <v>2465868</v>
      </c>
      <c r="L93" s="145">
        <v>2557954.36</v>
      </c>
      <c r="M93" s="9">
        <f t="shared" si="19"/>
        <v>255795.43599999999</v>
      </c>
      <c r="N93" s="9">
        <f t="shared" si="20"/>
        <v>48601.132839999998</v>
      </c>
      <c r="O93" s="9">
        <f t="shared" si="21"/>
        <v>2862350.9288400002</v>
      </c>
      <c r="P93" s="9">
        <f t="shared" si="15"/>
        <v>2862351</v>
      </c>
      <c r="Q93" s="123"/>
      <c r="R93" s="9">
        <f t="shared" si="22"/>
        <v>2557954</v>
      </c>
      <c r="S93" s="223"/>
    </row>
    <row r="94" spans="1:19">
      <c r="A94" s="198" t="s">
        <v>671</v>
      </c>
      <c r="B94" s="8">
        <v>1030668192</v>
      </c>
      <c r="C94" s="8" t="s">
        <v>199</v>
      </c>
      <c r="D94" s="8" t="s">
        <v>200</v>
      </c>
      <c r="E94" s="8" t="s">
        <v>60</v>
      </c>
      <c r="F94" s="8" t="s">
        <v>110</v>
      </c>
      <c r="G94" s="8" t="s">
        <v>193</v>
      </c>
      <c r="H94" s="8" t="s">
        <v>14</v>
      </c>
      <c r="I94" s="80"/>
      <c r="J94" s="8">
        <v>30</v>
      </c>
      <c r="K94" s="44">
        <v>2465868</v>
      </c>
      <c r="L94" s="145">
        <v>2557954.36</v>
      </c>
      <c r="M94" s="9">
        <f t="shared" si="19"/>
        <v>255795.43599999999</v>
      </c>
      <c r="N94" s="9">
        <f t="shared" si="20"/>
        <v>48601.132839999998</v>
      </c>
      <c r="O94" s="9">
        <f t="shared" si="21"/>
        <v>2862350.9288400002</v>
      </c>
      <c r="P94" s="9">
        <f t="shared" si="15"/>
        <v>2862351</v>
      </c>
      <c r="Q94" s="123"/>
      <c r="R94" s="9">
        <f t="shared" si="22"/>
        <v>2557954</v>
      </c>
      <c r="S94" s="223"/>
    </row>
    <row r="95" spans="1:19">
      <c r="A95" s="209" t="s">
        <v>671</v>
      </c>
      <c r="B95" s="182">
        <v>41932330</v>
      </c>
      <c r="C95" s="182" t="s">
        <v>266</v>
      </c>
      <c r="D95" s="182" t="s">
        <v>375</v>
      </c>
      <c r="E95" s="182" t="s">
        <v>160</v>
      </c>
      <c r="F95" s="182"/>
      <c r="G95" s="182" t="s">
        <v>193</v>
      </c>
      <c r="H95" s="182" t="s">
        <v>360</v>
      </c>
      <c r="I95" s="80"/>
      <c r="J95" s="8">
        <v>30</v>
      </c>
      <c r="K95" s="44">
        <v>2465868</v>
      </c>
      <c r="L95" s="145">
        <v>2557954.36</v>
      </c>
      <c r="M95" s="9">
        <f t="shared" si="19"/>
        <v>255795.43599999999</v>
      </c>
      <c r="N95" s="9">
        <f t="shared" si="20"/>
        <v>48601.132839999998</v>
      </c>
      <c r="O95" s="9">
        <f t="shared" si="21"/>
        <v>2862350.9288400002</v>
      </c>
      <c r="P95" s="9">
        <f t="shared" si="15"/>
        <v>2862351</v>
      </c>
      <c r="Q95" s="123"/>
      <c r="R95" s="9">
        <f t="shared" si="22"/>
        <v>2557954</v>
      </c>
      <c r="S95" s="223"/>
    </row>
    <row r="96" spans="1:19">
      <c r="A96" s="209" t="s">
        <v>671</v>
      </c>
      <c r="B96" s="182">
        <v>52295952</v>
      </c>
      <c r="C96" s="182" t="s">
        <v>73</v>
      </c>
      <c r="D96" s="182" t="s">
        <v>94</v>
      </c>
      <c r="E96" s="182" t="s">
        <v>33</v>
      </c>
      <c r="F96" s="182"/>
      <c r="G96" s="182" t="s">
        <v>193</v>
      </c>
      <c r="H96" s="182" t="s">
        <v>406</v>
      </c>
      <c r="I96" s="80"/>
      <c r="J96" s="8">
        <v>30</v>
      </c>
      <c r="K96" s="44">
        <v>2465868</v>
      </c>
      <c r="L96" s="145">
        <v>2557954.36</v>
      </c>
      <c r="M96" s="9">
        <f t="shared" si="19"/>
        <v>255795.43599999999</v>
      </c>
      <c r="N96" s="9">
        <f t="shared" si="20"/>
        <v>48601.132839999998</v>
      </c>
      <c r="O96" s="9">
        <f t="shared" si="21"/>
        <v>2862350.9288400002</v>
      </c>
      <c r="P96" s="9">
        <f t="shared" si="15"/>
        <v>2862351</v>
      </c>
      <c r="Q96" s="123"/>
      <c r="R96" s="9">
        <f t="shared" si="22"/>
        <v>2557954</v>
      </c>
      <c r="S96" s="223"/>
    </row>
    <row r="97" spans="1:19">
      <c r="A97" s="208" t="s">
        <v>671</v>
      </c>
      <c r="B97" s="183">
        <v>1118854040</v>
      </c>
      <c r="C97" s="183" t="s">
        <v>366</v>
      </c>
      <c r="D97" s="183" t="s">
        <v>367</v>
      </c>
      <c r="E97" s="183" t="s">
        <v>368</v>
      </c>
      <c r="F97" s="183" t="s">
        <v>226</v>
      </c>
      <c r="G97" s="183" t="s">
        <v>193</v>
      </c>
      <c r="H97" s="183" t="s">
        <v>360</v>
      </c>
      <c r="I97" s="81"/>
      <c r="J97" s="8">
        <v>30</v>
      </c>
      <c r="K97" s="82">
        <v>2465868</v>
      </c>
      <c r="L97" s="146">
        <v>2557954.36</v>
      </c>
      <c r="M97" s="83">
        <f t="shared" si="19"/>
        <v>255795.43599999999</v>
      </c>
      <c r="N97" s="83">
        <f t="shared" si="20"/>
        <v>48601.132839999998</v>
      </c>
      <c r="O97" s="83">
        <f t="shared" si="21"/>
        <v>2862350.9288400002</v>
      </c>
      <c r="P97" s="9">
        <f t="shared" si="15"/>
        <v>2862351</v>
      </c>
      <c r="Q97" s="123"/>
      <c r="R97" s="9">
        <f t="shared" si="22"/>
        <v>2557954</v>
      </c>
      <c r="S97" s="224"/>
    </row>
    <row r="98" spans="1:19">
      <c r="A98" s="208" t="s">
        <v>671</v>
      </c>
      <c r="B98" s="183">
        <v>1000831469</v>
      </c>
      <c r="C98" s="8" t="s">
        <v>246</v>
      </c>
      <c r="D98" s="8" t="s">
        <v>434</v>
      </c>
      <c r="E98" s="8" t="s">
        <v>435</v>
      </c>
      <c r="F98" s="8" t="s">
        <v>436</v>
      </c>
      <c r="G98" s="8" t="s">
        <v>13</v>
      </c>
      <c r="H98" s="80">
        <v>45395</v>
      </c>
      <c r="I98" s="81"/>
      <c r="J98" s="200">
        <v>5</v>
      </c>
      <c r="K98" s="44">
        <v>2465868</v>
      </c>
      <c r="L98" s="145">
        <v>2557954.36</v>
      </c>
      <c r="M98" s="9">
        <f t="shared" si="19"/>
        <v>255795.43599999999</v>
      </c>
      <c r="N98" s="9">
        <f t="shared" si="20"/>
        <v>48601.132839999998</v>
      </c>
      <c r="O98" s="9">
        <f t="shared" si="21"/>
        <v>2862350.9288400002</v>
      </c>
      <c r="P98" s="9">
        <f t="shared" si="15"/>
        <v>477058</v>
      </c>
      <c r="Q98" s="199" t="s">
        <v>876</v>
      </c>
      <c r="R98" s="9">
        <f t="shared" si="22"/>
        <v>426326</v>
      </c>
      <c r="S98" s="177"/>
    </row>
    <row r="99" spans="1:19">
      <c r="A99" s="208" t="s">
        <v>671</v>
      </c>
      <c r="B99" s="183">
        <v>1033740220</v>
      </c>
      <c r="C99" s="8" t="s">
        <v>214</v>
      </c>
      <c r="D99" s="8" t="s">
        <v>277</v>
      </c>
      <c r="E99" s="8" t="s">
        <v>265</v>
      </c>
      <c r="F99" s="8" t="s">
        <v>79</v>
      </c>
      <c r="G99" s="8" t="s">
        <v>13</v>
      </c>
      <c r="H99" s="80">
        <v>45395</v>
      </c>
      <c r="I99" s="207" t="s">
        <v>878</v>
      </c>
      <c r="J99" s="200">
        <v>1</v>
      </c>
      <c r="K99" s="44">
        <v>2465868</v>
      </c>
      <c r="L99" s="145">
        <v>2557954.36</v>
      </c>
      <c r="M99" s="9">
        <f t="shared" si="19"/>
        <v>255795.43599999999</v>
      </c>
      <c r="N99" s="9">
        <f t="shared" si="20"/>
        <v>48601.132839999998</v>
      </c>
      <c r="O99" s="9">
        <f t="shared" si="21"/>
        <v>2862350.9288400002</v>
      </c>
      <c r="P99" s="9">
        <f t="shared" si="15"/>
        <v>95412</v>
      </c>
      <c r="Q99" s="199" t="s">
        <v>877</v>
      </c>
      <c r="R99" s="9">
        <f t="shared" si="22"/>
        <v>85265</v>
      </c>
      <c r="S99" s="177"/>
    </row>
    <row r="100" spans="1:19">
      <c r="A100" s="208" t="s">
        <v>671</v>
      </c>
      <c r="B100" s="183">
        <v>80055473</v>
      </c>
      <c r="C100" s="183" t="s">
        <v>771</v>
      </c>
      <c r="D100" s="183" t="s">
        <v>772</v>
      </c>
      <c r="E100" s="183" t="s">
        <v>773</v>
      </c>
      <c r="F100" s="183" t="s">
        <v>774</v>
      </c>
      <c r="G100" s="184" t="s">
        <v>13</v>
      </c>
      <c r="H100" s="185">
        <v>45421</v>
      </c>
      <c r="I100" s="81">
        <v>45428</v>
      </c>
      <c r="J100" s="200">
        <v>8</v>
      </c>
      <c r="K100" s="82">
        <v>2465868</v>
      </c>
      <c r="L100" s="146">
        <v>2557954.36</v>
      </c>
      <c r="M100" s="83">
        <f t="shared" si="19"/>
        <v>255795.43599999999</v>
      </c>
      <c r="N100" s="83">
        <f t="shared" si="20"/>
        <v>48601.132839999998</v>
      </c>
      <c r="O100" s="83">
        <f t="shared" si="21"/>
        <v>2862350.9288400002</v>
      </c>
      <c r="P100" s="9">
        <f t="shared" si="15"/>
        <v>763294</v>
      </c>
      <c r="Q100" s="199" t="s">
        <v>879</v>
      </c>
      <c r="R100" s="9">
        <f t="shared" si="22"/>
        <v>682121</v>
      </c>
      <c r="S100" s="177"/>
    </row>
    <row r="101" spans="1:19">
      <c r="A101" s="208" t="s">
        <v>671</v>
      </c>
      <c r="B101" s="183">
        <v>52229895</v>
      </c>
      <c r="C101" s="8" t="s">
        <v>763</v>
      </c>
      <c r="D101" s="8"/>
      <c r="E101" s="8" t="s">
        <v>764</v>
      </c>
      <c r="F101" s="8"/>
      <c r="G101" s="8" t="s">
        <v>423</v>
      </c>
      <c r="H101" s="185"/>
      <c r="I101" s="81"/>
      <c r="J101" s="200">
        <v>9</v>
      </c>
      <c r="K101" s="44">
        <v>2465868</v>
      </c>
      <c r="L101" s="145">
        <v>2557954.36</v>
      </c>
      <c r="M101" s="9">
        <f t="shared" si="19"/>
        <v>255795.43599999999</v>
      </c>
      <c r="N101" s="9">
        <f t="shared" si="20"/>
        <v>48601.132839999998</v>
      </c>
      <c r="O101" s="9">
        <f t="shared" si="21"/>
        <v>2862350.9288400002</v>
      </c>
      <c r="P101" s="9">
        <f t="shared" si="15"/>
        <v>858705</v>
      </c>
      <c r="Q101" s="187" t="s">
        <v>880</v>
      </c>
      <c r="R101" s="9">
        <f t="shared" si="22"/>
        <v>767386</v>
      </c>
      <c r="S101" s="177"/>
    </row>
    <row r="102" spans="1:19">
      <c r="A102" s="208" t="s">
        <v>671</v>
      </c>
      <c r="B102" s="186">
        <v>1022331860</v>
      </c>
      <c r="C102" s="183" t="s">
        <v>775</v>
      </c>
      <c r="D102" s="183" t="s">
        <v>277</v>
      </c>
      <c r="E102" s="183" t="s">
        <v>265</v>
      </c>
      <c r="F102" s="183" t="s">
        <v>79</v>
      </c>
      <c r="G102" s="184" t="s">
        <v>13</v>
      </c>
      <c r="H102" s="185">
        <v>45420</v>
      </c>
      <c r="I102" s="210" t="s">
        <v>874</v>
      </c>
      <c r="J102" s="200">
        <v>23</v>
      </c>
      <c r="K102" s="82">
        <v>2465868</v>
      </c>
      <c r="L102" s="146">
        <v>2557954.36</v>
      </c>
      <c r="M102" s="83">
        <f t="shared" si="19"/>
        <v>255795.43599999999</v>
      </c>
      <c r="N102" s="83">
        <f t="shared" si="20"/>
        <v>48601.132839999998</v>
      </c>
      <c r="O102" s="83">
        <f t="shared" si="21"/>
        <v>2862350.9288400002</v>
      </c>
      <c r="P102" s="9">
        <f t="shared" si="15"/>
        <v>2194469</v>
      </c>
      <c r="Q102" s="199" t="s">
        <v>875</v>
      </c>
      <c r="R102" s="9">
        <f t="shared" si="22"/>
        <v>1961098</v>
      </c>
      <c r="S102" s="177"/>
    </row>
    <row r="103" spans="1:19">
      <c r="A103" s="198" t="s">
        <v>672</v>
      </c>
      <c r="B103" s="8">
        <v>21119479</v>
      </c>
      <c r="C103" s="8" t="s">
        <v>244</v>
      </c>
      <c r="D103" s="8" t="s">
        <v>245</v>
      </c>
      <c r="E103" s="8" t="s">
        <v>53</v>
      </c>
      <c r="F103" s="8" t="s">
        <v>47</v>
      </c>
      <c r="G103" s="8" t="s">
        <v>193</v>
      </c>
      <c r="H103" s="8" t="s">
        <v>14</v>
      </c>
      <c r="I103" s="80"/>
      <c r="J103" s="200">
        <v>26</v>
      </c>
      <c r="K103" s="44">
        <v>2465868</v>
      </c>
      <c r="L103" s="145">
        <v>2557954.36</v>
      </c>
      <c r="M103" s="9">
        <f t="shared" si="19"/>
        <v>255795.43599999999</v>
      </c>
      <c r="N103" s="9">
        <f t="shared" si="20"/>
        <v>48601.132839999998</v>
      </c>
      <c r="O103" s="9">
        <f t="shared" si="21"/>
        <v>2862350.9288400002</v>
      </c>
      <c r="P103" s="9">
        <f t="shared" si="15"/>
        <v>2480704</v>
      </c>
      <c r="Q103" s="201" t="s">
        <v>851</v>
      </c>
      <c r="R103" s="9">
        <f t="shared" si="22"/>
        <v>2216894</v>
      </c>
      <c r="S103" s="222"/>
    </row>
    <row r="104" spans="1:19">
      <c r="A104" s="198" t="s">
        <v>672</v>
      </c>
      <c r="B104" s="8">
        <v>39802794</v>
      </c>
      <c r="C104" s="8" t="s">
        <v>354</v>
      </c>
      <c r="D104" s="8" t="s">
        <v>355</v>
      </c>
      <c r="E104" s="8" t="s">
        <v>356</v>
      </c>
      <c r="F104" s="8" t="s">
        <v>357</v>
      </c>
      <c r="G104" s="8" t="s">
        <v>193</v>
      </c>
      <c r="H104" s="8" t="s">
        <v>14</v>
      </c>
      <c r="I104" s="80"/>
      <c r="J104" s="200">
        <v>4</v>
      </c>
      <c r="K104" s="44">
        <v>2465868</v>
      </c>
      <c r="L104" s="145">
        <v>2557954.36</v>
      </c>
      <c r="M104" s="9">
        <f t="shared" si="19"/>
        <v>255795.43599999999</v>
      </c>
      <c r="N104" s="9">
        <f t="shared" si="20"/>
        <v>48601.132839999998</v>
      </c>
      <c r="O104" s="9">
        <f t="shared" si="21"/>
        <v>2862350.9288400002</v>
      </c>
      <c r="P104" s="9">
        <f t="shared" si="15"/>
        <v>381647</v>
      </c>
      <c r="Q104" s="201" t="s">
        <v>850</v>
      </c>
      <c r="R104" s="9">
        <f t="shared" si="22"/>
        <v>341061</v>
      </c>
      <c r="S104" s="223"/>
    </row>
    <row r="105" spans="1:19">
      <c r="A105" s="198" t="s">
        <v>672</v>
      </c>
      <c r="B105" s="8">
        <v>51983032</v>
      </c>
      <c r="C105" s="8" t="s">
        <v>270</v>
      </c>
      <c r="D105" s="8" t="s">
        <v>56</v>
      </c>
      <c r="E105" s="8" t="s">
        <v>105</v>
      </c>
      <c r="F105" s="8" t="s">
        <v>47</v>
      </c>
      <c r="G105" s="8" t="s">
        <v>193</v>
      </c>
      <c r="H105" s="8" t="s">
        <v>14</v>
      </c>
      <c r="I105" s="80"/>
      <c r="J105" s="8">
        <v>30</v>
      </c>
      <c r="K105" s="44">
        <v>2465868</v>
      </c>
      <c r="L105" s="145">
        <v>2557954.36</v>
      </c>
      <c r="M105" s="9">
        <f t="shared" si="19"/>
        <v>255795.43599999999</v>
      </c>
      <c r="N105" s="9">
        <f t="shared" si="20"/>
        <v>48601.132839999998</v>
      </c>
      <c r="O105" s="9">
        <f t="shared" si="21"/>
        <v>2862350.9288400002</v>
      </c>
      <c r="P105" s="9">
        <f t="shared" si="15"/>
        <v>2862351</v>
      </c>
      <c r="Q105" s="123"/>
      <c r="R105" s="9">
        <f t="shared" si="22"/>
        <v>2557954</v>
      </c>
      <c r="S105" s="223"/>
    </row>
    <row r="106" spans="1:19">
      <c r="A106" s="198" t="s">
        <v>672</v>
      </c>
      <c r="B106" s="8">
        <v>52422971</v>
      </c>
      <c r="C106" s="8" t="s">
        <v>171</v>
      </c>
      <c r="D106" s="8" t="s">
        <v>144</v>
      </c>
      <c r="E106" s="8" t="s">
        <v>239</v>
      </c>
      <c r="F106" s="8"/>
      <c r="G106" s="8" t="s">
        <v>193</v>
      </c>
      <c r="H106" s="8" t="s">
        <v>14</v>
      </c>
      <c r="I106" s="80"/>
      <c r="J106" s="8">
        <v>30</v>
      </c>
      <c r="K106" s="44">
        <v>2465868</v>
      </c>
      <c r="L106" s="145">
        <v>2557954.36</v>
      </c>
      <c r="M106" s="9">
        <f t="shared" si="19"/>
        <v>255795.43599999999</v>
      </c>
      <c r="N106" s="9">
        <f t="shared" si="20"/>
        <v>48601.132839999998</v>
      </c>
      <c r="O106" s="9">
        <f t="shared" si="21"/>
        <v>2862350.9288400002</v>
      </c>
      <c r="P106" s="9">
        <f t="shared" si="15"/>
        <v>2862351</v>
      </c>
      <c r="Q106" s="123"/>
      <c r="R106" s="9">
        <f t="shared" si="22"/>
        <v>2557954</v>
      </c>
      <c r="S106" s="223"/>
    </row>
    <row r="107" spans="1:19" ht="22.5">
      <c r="A107" s="198" t="s">
        <v>683</v>
      </c>
      <c r="B107" s="8">
        <v>53176412</v>
      </c>
      <c r="C107" s="8" t="s">
        <v>139</v>
      </c>
      <c r="D107" s="8" t="s">
        <v>338</v>
      </c>
      <c r="E107" s="8" t="s">
        <v>339</v>
      </c>
      <c r="F107" s="8"/>
      <c r="G107" s="8" t="s">
        <v>193</v>
      </c>
      <c r="H107" s="8" t="s">
        <v>14</v>
      </c>
      <c r="I107" s="80"/>
      <c r="J107" s="8">
        <v>30</v>
      </c>
      <c r="K107" s="44">
        <v>2465868</v>
      </c>
      <c r="L107" s="145">
        <v>2557954.36</v>
      </c>
      <c r="M107" s="9">
        <f t="shared" si="19"/>
        <v>255795.43599999999</v>
      </c>
      <c r="N107" s="9">
        <f t="shared" si="20"/>
        <v>48601.132839999998</v>
      </c>
      <c r="O107" s="9">
        <f t="shared" si="21"/>
        <v>2862350.9288400002</v>
      </c>
      <c r="P107" s="9">
        <f t="shared" si="15"/>
        <v>2862351</v>
      </c>
      <c r="Q107" s="123"/>
      <c r="R107" s="9">
        <f t="shared" si="22"/>
        <v>2557954</v>
      </c>
      <c r="S107" s="223"/>
    </row>
    <row r="108" spans="1:19">
      <c r="A108" s="198" t="s">
        <v>672</v>
      </c>
      <c r="B108" s="8">
        <v>69802250</v>
      </c>
      <c r="C108" s="8" t="s">
        <v>166</v>
      </c>
      <c r="D108" s="8" t="s">
        <v>115</v>
      </c>
      <c r="E108" s="8" t="s">
        <v>71</v>
      </c>
      <c r="F108" s="8" t="s">
        <v>213</v>
      </c>
      <c r="G108" s="8" t="s">
        <v>193</v>
      </c>
      <c r="H108" s="8" t="s">
        <v>14</v>
      </c>
      <c r="I108" s="80"/>
      <c r="J108" s="8">
        <v>30</v>
      </c>
      <c r="K108" s="44">
        <v>2465868</v>
      </c>
      <c r="L108" s="145">
        <v>2557954.36</v>
      </c>
      <c r="M108" s="9">
        <f t="shared" si="19"/>
        <v>255795.43599999999</v>
      </c>
      <c r="N108" s="9">
        <f t="shared" si="20"/>
        <v>48601.132839999998</v>
      </c>
      <c r="O108" s="9">
        <f t="shared" si="21"/>
        <v>2862350.9288400002</v>
      </c>
      <c r="P108" s="9">
        <f t="shared" si="15"/>
        <v>2862351</v>
      </c>
      <c r="Q108" s="123"/>
      <c r="R108" s="9">
        <f t="shared" si="22"/>
        <v>2557954</v>
      </c>
      <c r="S108" s="223"/>
    </row>
    <row r="109" spans="1:19" ht="22.5">
      <c r="A109" s="198" t="s">
        <v>683</v>
      </c>
      <c r="B109" s="8">
        <v>1084743310</v>
      </c>
      <c r="C109" s="8" t="s">
        <v>231</v>
      </c>
      <c r="D109" s="8" t="s">
        <v>232</v>
      </c>
      <c r="E109" s="8" t="s">
        <v>233</v>
      </c>
      <c r="F109" s="8" t="s">
        <v>234</v>
      </c>
      <c r="G109" s="8" t="s">
        <v>193</v>
      </c>
      <c r="H109" s="8" t="s">
        <v>14</v>
      </c>
      <c r="I109" s="80"/>
      <c r="J109" s="8">
        <v>30</v>
      </c>
      <c r="K109" s="44">
        <v>2465868</v>
      </c>
      <c r="L109" s="145">
        <v>2557954.36</v>
      </c>
      <c r="M109" s="9">
        <f t="shared" ref="M109:M152" si="26">+L109*10%</f>
        <v>255795.43599999999</v>
      </c>
      <c r="N109" s="9">
        <f t="shared" ref="N109:N152" si="27">+M109*19%</f>
        <v>48601.132839999998</v>
      </c>
      <c r="O109" s="9">
        <f t="shared" ref="O109:O152" si="28">+L109+M109+N109</f>
        <v>2862350.9288400002</v>
      </c>
      <c r="P109" s="9">
        <f t="shared" si="15"/>
        <v>2862351</v>
      </c>
      <c r="Q109" s="123"/>
      <c r="R109" s="9">
        <f t="shared" si="22"/>
        <v>2557954</v>
      </c>
      <c r="S109" s="224"/>
    </row>
    <row r="110" spans="1:19">
      <c r="A110" s="198" t="s">
        <v>672</v>
      </c>
      <c r="B110" s="8">
        <v>52229895</v>
      </c>
      <c r="C110" s="8" t="s">
        <v>763</v>
      </c>
      <c r="D110" s="8"/>
      <c r="E110" s="8" t="s">
        <v>764</v>
      </c>
      <c r="F110" s="8"/>
      <c r="G110" s="8" t="s">
        <v>423</v>
      </c>
      <c r="H110" s="8"/>
      <c r="I110" s="80"/>
      <c r="J110" s="200">
        <v>21</v>
      </c>
      <c r="K110" s="44">
        <v>2465868</v>
      </c>
      <c r="L110" s="145">
        <v>2557954.36</v>
      </c>
      <c r="M110" s="9">
        <f t="shared" si="26"/>
        <v>255795.43599999999</v>
      </c>
      <c r="N110" s="9">
        <f t="shared" si="27"/>
        <v>48601.132839999998</v>
      </c>
      <c r="O110" s="9">
        <f t="shared" si="28"/>
        <v>2862350.9288400002</v>
      </c>
      <c r="P110" s="9">
        <f t="shared" si="15"/>
        <v>2003646</v>
      </c>
      <c r="Q110" s="187" t="s">
        <v>873</v>
      </c>
      <c r="R110" s="9">
        <f t="shared" si="22"/>
        <v>1790568</v>
      </c>
      <c r="S110" s="177"/>
    </row>
    <row r="111" spans="1:19">
      <c r="A111" s="198" t="s">
        <v>672</v>
      </c>
      <c r="B111" s="109">
        <v>79772101</v>
      </c>
      <c r="C111" s="8" t="s">
        <v>768</v>
      </c>
      <c r="D111" s="8" t="s">
        <v>769</v>
      </c>
      <c r="E111" s="8" t="s">
        <v>153</v>
      </c>
      <c r="F111" s="8" t="s">
        <v>770</v>
      </c>
      <c r="G111" s="8" t="s">
        <v>13</v>
      </c>
      <c r="H111" s="80">
        <v>45434</v>
      </c>
      <c r="I111" s="207" t="s">
        <v>872</v>
      </c>
      <c r="J111" s="200">
        <v>9</v>
      </c>
      <c r="K111" s="44">
        <v>2465868</v>
      </c>
      <c r="L111" s="145">
        <v>2557954.36</v>
      </c>
      <c r="M111" s="9">
        <f t="shared" si="26"/>
        <v>255795.43599999999</v>
      </c>
      <c r="N111" s="9">
        <f t="shared" si="27"/>
        <v>48601.132839999998</v>
      </c>
      <c r="O111" s="9">
        <f t="shared" si="28"/>
        <v>2862350.9288400002</v>
      </c>
      <c r="P111" s="9">
        <f t="shared" si="15"/>
        <v>858705</v>
      </c>
      <c r="Q111" s="199" t="s">
        <v>871</v>
      </c>
      <c r="R111" s="9">
        <f t="shared" si="22"/>
        <v>767386</v>
      </c>
      <c r="S111" s="177"/>
    </row>
    <row r="112" spans="1:19">
      <c r="A112" s="198" t="s">
        <v>672</v>
      </c>
      <c r="B112" s="8">
        <v>10944616</v>
      </c>
      <c r="C112" s="8" t="s">
        <v>184</v>
      </c>
      <c r="D112" s="8" t="s">
        <v>278</v>
      </c>
      <c r="E112" s="8" t="s">
        <v>306</v>
      </c>
      <c r="F112" s="8" t="s">
        <v>329</v>
      </c>
      <c r="G112" s="8" t="s">
        <v>13</v>
      </c>
      <c r="H112" s="80">
        <v>45392</v>
      </c>
      <c r="I112" s="80"/>
      <c r="J112" s="8">
        <v>30</v>
      </c>
      <c r="K112" s="44">
        <v>2465868</v>
      </c>
      <c r="L112" s="145">
        <v>2557954.36</v>
      </c>
      <c r="M112" s="9">
        <f t="shared" ref="M112" si="29">+L112*10%</f>
        <v>255795.43599999999</v>
      </c>
      <c r="N112" s="9">
        <f t="shared" ref="N112" si="30">+M112*19%</f>
        <v>48601.132839999998</v>
      </c>
      <c r="O112" s="9">
        <f t="shared" ref="O112" si="31">+L112+M112+N112</f>
        <v>2862350.9288400002</v>
      </c>
      <c r="P112" s="9">
        <f t="shared" ref="P112" si="32">+ROUND(((O112/30)*J112),0)</f>
        <v>2862351</v>
      </c>
      <c r="Q112" s="123"/>
      <c r="R112" s="9">
        <f t="shared" si="22"/>
        <v>2557954</v>
      </c>
      <c r="S112" s="177"/>
    </row>
    <row r="113" spans="1:19" ht="22.5">
      <c r="A113" s="198" t="s">
        <v>673</v>
      </c>
      <c r="B113" s="8">
        <v>28057943</v>
      </c>
      <c r="C113" s="8" t="s">
        <v>138</v>
      </c>
      <c r="D113" s="8" t="s">
        <v>139</v>
      </c>
      <c r="E113" s="8" t="s">
        <v>140</v>
      </c>
      <c r="F113" s="8"/>
      <c r="G113" s="8" t="s">
        <v>193</v>
      </c>
      <c r="H113" s="8" t="s">
        <v>14</v>
      </c>
      <c r="I113" s="80"/>
      <c r="J113" s="8">
        <v>30</v>
      </c>
      <c r="K113" s="44">
        <v>2465868</v>
      </c>
      <c r="L113" s="145">
        <v>2557954.36</v>
      </c>
      <c r="M113" s="9">
        <f t="shared" si="26"/>
        <v>255795.43599999999</v>
      </c>
      <c r="N113" s="9">
        <f t="shared" si="27"/>
        <v>48601.132839999998</v>
      </c>
      <c r="O113" s="9">
        <f t="shared" si="28"/>
        <v>2862350.9288400002</v>
      </c>
      <c r="P113" s="9">
        <f t="shared" si="15"/>
        <v>2862351</v>
      </c>
      <c r="Q113" s="123"/>
      <c r="R113" s="9">
        <f t="shared" si="22"/>
        <v>2557954</v>
      </c>
      <c r="S113" s="222"/>
    </row>
    <row r="114" spans="1:19">
      <c r="A114" s="198" t="s">
        <v>673</v>
      </c>
      <c r="B114" s="8">
        <v>52064422</v>
      </c>
      <c r="C114" s="8" t="s">
        <v>162</v>
      </c>
      <c r="D114" s="8" t="s">
        <v>147</v>
      </c>
      <c r="E114" s="8" t="s">
        <v>159</v>
      </c>
      <c r="F114" s="8" t="s">
        <v>146</v>
      </c>
      <c r="G114" s="8" t="s">
        <v>193</v>
      </c>
      <c r="H114" s="8" t="s">
        <v>14</v>
      </c>
      <c r="I114" s="80"/>
      <c r="J114" s="200">
        <v>27</v>
      </c>
      <c r="K114" s="44">
        <v>2465868</v>
      </c>
      <c r="L114" s="145">
        <v>2557954.36</v>
      </c>
      <c r="M114" s="9">
        <f t="shared" si="26"/>
        <v>255795.43599999999</v>
      </c>
      <c r="N114" s="9">
        <f t="shared" si="27"/>
        <v>48601.132839999998</v>
      </c>
      <c r="O114" s="9">
        <f t="shared" si="28"/>
        <v>2862350.9288400002</v>
      </c>
      <c r="P114" s="9">
        <f t="shared" si="15"/>
        <v>2576116</v>
      </c>
      <c r="Q114" s="199" t="s">
        <v>793</v>
      </c>
      <c r="R114" s="9">
        <f t="shared" si="22"/>
        <v>2302159</v>
      </c>
      <c r="S114" s="223"/>
    </row>
    <row r="115" spans="1:19">
      <c r="A115" s="198" t="s">
        <v>673</v>
      </c>
      <c r="B115" s="8">
        <v>1022344041</v>
      </c>
      <c r="C115" s="8" t="s">
        <v>58</v>
      </c>
      <c r="D115" s="8" t="s">
        <v>59</v>
      </c>
      <c r="E115" s="8" t="s">
        <v>60</v>
      </c>
      <c r="F115" s="8" t="s">
        <v>54</v>
      </c>
      <c r="G115" s="8" t="s">
        <v>193</v>
      </c>
      <c r="H115" s="8" t="s">
        <v>14</v>
      </c>
      <c r="I115" s="80"/>
      <c r="J115" s="8">
        <v>30</v>
      </c>
      <c r="K115" s="44">
        <v>2465868</v>
      </c>
      <c r="L115" s="145">
        <v>2557954.36</v>
      </c>
      <c r="M115" s="9">
        <f t="shared" si="26"/>
        <v>255795.43599999999</v>
      </c>
      <c r="N115" s="9">
        <f t="shared" si="27"/>
        <v>48601.132839999998</v>
      </c>
      <c r="O115" s="9">
        <f t="shared" si="28"/>
        <v>2862350.9288400002</v>
      </c>
      <c r="P115" s="9">
        <f t="shared" si="15"/>
        <v>2862351</v>
      </c>
      <c r="Q115" s="123"/>
      <c r="R115" s="9">
        <f t="shared" si="22"/>
        <v>2557954</v>
      </c>
      <c r="S115" s="223"/>
    </row>
    <row r="116" spans="1:19">
      <c r="A116" s="198" t="s">
        <v>673</v>
      </c>
      <c r="B116" s="8">
        <v>1023031155</v>
      </c>
      <c r="C116" s="8" t="s">
        <v>90</v>
      </c>
      <c r="D116" s="8" t="s">
        <v>94</v>
      </c>
      <c r="E116" s="8" t="s">
        <v>95</v>
      </c>
      <c r="F116" s="8" t="s">
        <v>57</v>
      </c>
      <c r="G116" s="8" t="s">
        <v>193</v>
      </c>
      <c r="H116" s="8" t="s">
        <v>14</v>
      </c>
      <c r="I116" s="80"/>
      <c r="J116" s="8">
        <v>30</v>
      </c>
      <c r="K116" s="44">
        <v>2465868</v>
      </c>
      <c r="L116" s="145">
        <v>2557954.36</v>
      </c>
      <c r="M116" s="9">
        <f t="shared" si="26"/>
        <v>255795.43599999999</v>
      </c>
      <c r="N116" s="9">
        <f t="shared" si="27"/>
        <v>48601.132839999998</v>
      </c>
      <c r="O116" s="9">
        <f t="shared" si="28"/>
        <v>2862350.9288400002</v>
      </c>
      <c r="P116" s="9">
        <f t="shared" si="15"/>
        <v>2862351</v>
      </c>
      <c r="Q116" s="123"/>
      <c r="R116" s="9">
        <f t="shared" si="22"/>
        <v>2557954</v>
      </c>
      <c r="S116" s="223"/>
    </row>
    <row r="117" spans="1:19">
      <c r="A117" s="198" t="s">
        <v>673</v>
      </c>
      <c r="B117" s="8">
        <v>79509824</v>
      </c>
      <c r="C117" s="8" t="s">
        <v>277</v>
      </c>
      <c r="D117" s="8" t="s">
        <v>444</v>
      </c>
      <c r="E117" s="8" t="s">
        <v>445</v>
      </c>
      <c r="F117" s="8"/>
      <c r="G117" s="8" t="s">
        <v>13</v>
      </c>
      <c r="H117" s="8" t="s">
        <v>443</v>
      </c>
      <c r="I117" s="80"/>
      <c r="J117" s="8">
        <v>30</v>
      </c>
      <c r="K117" s="44">
        <v>2465868</v>
      </c>
      <c r="L117" s="145">
        <v>2557954.36</v>
      </c>
      <c r="M117" s="9">
        <f t="shared" si="26"/>
        <v>255795.43599999999</v>
      </c>
      <c r="N117" s="9">
        <f t="shared" si="27"/>
        <v>48601.132839999998</v>
      </c>
      <c r="O117" s="9">
        <f t="shared" si="28"/>
        <v>2862350.9288400002</v>
      </c>
      <c r="P117" s="9">
        <f t="shared" si="15"/>
        <v>2862351</v>
      </c>
      <c r="Q117" s="123"/>
      <c r="R117" s="9">
        <f t="shared" si="22"/>
        <v>2557954</v>
      </c>
      <c r="S117" s="224"/>
    </row>
    <row r="118" spans="1:19" ht="40.15" customHeight="1">
      <c r="A118" s="198" t="s">
        <v>674</v>
      </c>
      <c r="B118" s="8">
        <v>1133674125</v>
      </c>
      <c r="C118" s="8" t="s">
        <v>171</v>
      </c>
      <c r="D118" s="8" t="s">
        <v>394</v>
      </c>
      <c r="E118" s="8" t="s">
        <v>109</v>
      </c>
      <c r="F118" s="8" t="s">
        <v>395</v>
      </c>
      <c r="G118" s="8" t="s">
        <v>212</v>
      </c>
      <c r="H118" s="8" t="s">
        <v>14</v>
      </c>
      <c r="I118" s="80"/>
      <c r="J118" s="200">
        <v>29</v>
      </c>
      <c r="K118" s="44">
        <v>2465868</v>
      </c>
      <c r="L118" s="145">
        <v>2557954.36</v>
      </c>
      <c r="M118" s="9">
        <f t="shared" si="26"/>
        <v>255795.43599999999</v>
      </c>
      <c r="N118" s="9">
        <f t="shared" si="27"/>
        <v>48601.132839999998</v>
      </c>
      <c r="O118" s="9">
        <f t="shared" si="28"/>
        <v>2862350.9288400002</v>
      </c>
      <c r="P118" s="9">
        <f t="shared" si="15"/>
        <v>2766939</v>
      </c>
      <c r="Q118" s="199" t="s">
        <v>852</v>
      </c>
      <c r="R118" s="9">
        <f t="shared" si="22"/>
        <v>2472689</v>
      </c>
      <c r="S118" s="223"/>
    </row>
    <row r="119" spans="1:19" ht="40.15" customHeight="1">
      <c r="A119" s="198" t="s">
        <v>674</v>
      </c>
      <c r="B119" s="8">
        <v>52112939</v>
      </c>
      <c r="C119" s="8" t="s">
        <v>125</v>
      </c>
      <c r="D119" s="8" t="s">
        <v>126</v>
      </c>
      <c r="E119" s="8" t="s">
        <v>127</v>
      </c>
      <c r="F119" s="8" t="s">
        <v>128</v>
      </c>
      <c r="G119" s="8" t="s">
        <v>193</v>
      </c>
      <c r="H119" s="8" t="s">
        <v>14</v>
      </c>
      <c r="I119" s="80"/>
      <c r="J119" s="200">
        <v>1</v>
      </c>
      <c r="K119" s="44">
        <v>2465868</v>
      </c>
      <c r="L119" s="145">
        <v>2557954.36</v>
      </c>
      <c r="M119" s="9">
        <f t="shared" si="26"/>
        <v>255795.43599999999</v>
      </c>
      <c r="N119" s="9">
        <f t="shared" si="27"/>
        <v>48601.132839999998</v>
      </c>
      <c r="O119" s="9">
        <f t="shared" si="28"/>
        <v>2862350.9288400002</v>
      </c>
      <c r="P119" s="9">
        <f t="shared" si="15"/>
        <v>95412</v>
      </c>
      <c r="Q119" s="199" t="s">
        <v>853</v>
      </c>
      <c r="R119" s="9">
        <f t="shared" si="22"/>
        <v>85265</v>
      </c>
      <c r="S119" s="223"/>
    </row>
    <row r="120" spans="1:19">
      <c r="A120" s="198" t="s">
        <v>674</v>
      </c>
      <c r="B120" s="8">
        <v>39802794</v>
      </c>
      <c r="C120" s="8" t="s">
        <v>354</v>
      </c>
      <c r="D120" s="8" t="s">
        <v>355</v>
      </c>
      <c r="E120" s="8" t="s">
        <v>356</v>
      </c>
      <c r="F120" s="8" t="s">
        <v>357</v>
      </c>
      <c r="G120" s="8" t="s">
        <v>193</v>
      </c>
      <c r="H120" s="8" t="s">
        <v>14</v>
      </c>
      <c r="I120" s="80"/>
      <c r="J120" s="200">
        <v>26</v>
      </c>
      <c r="K120" s="44">
        <v>2465868</v>
      </c>
      <c r="L120" s="145">
        <v>2557954.36</v>
      </c>
      <c r="M120" s="9">
        <f t="shared" si="26"/>
        <v>255795.43599999999</v>
      </c>
      <c r="N120" s="9">
        <f t="shared" si="27"/>
        <v>48601.132839999998</v>
      </c>
      <c r="O120" s="9">
        <f t="shared" si="28"/>
        <v>2862350.9288400002</v>
      </c>
      <c r="P120" s="9">
        <f t="shared" si="15"/>
        <v>2480704</v>
      </c>
      <c r="Q120" s="201" t="s">
        <v>850</v>
      </c>
      <c r="R120" s="9">
        <f t="shared" si="22"/>
        <v>2216894</v>
      </c>
      <c r="S120" s="223"/>
    </row>
    <row r="121" spans="1:19">
      <c r="A121" s="198" t="s">
        <v>674</v>
      </c>
      <c r="B121" s="8">
        <v>52122597</v>
      </c>
      <c r="C121" s="8" t="s">
        <v>38</v>
      </c>
      <c r="D121" s="8" t="s">
        <v>39</v>
      </c>
      <c r="E121" s="8" t="s">
        <v>40</v>
      </c>
      <c r="F121" s="8"/>
      <c r="G121" s="8" t="s">
        <v>193</v>
      </c>
      <c r="H121" s="8" t="s">
        <v>14</v>
      </c>
      <c r="I121" s="80"/>
      <c r="J121" s="200">
        <v>4</v>
      </c>
      <c r="K121" s="44">
        <v>2465868</v>
      </c>
      <c r="L121" s="145">
        <v>2557954.36</v>
      </c>
      <c r="M121" s="9">
        <f t="shared" si="26"/>
        <v>255795.43599999999</v>
      </c>
      <c r="N121" s="9">
        <f t="shared" si="27"/>
        <v>48601.132839999998</v>
      </c>
      <c r="O121" s="9">
        <f t="shared" si="28"/>
        <v>2862350.9288400002</v>
      </c>
      <c r="P121" s="9">
        <f t="shared" si="15"/>
        <v>381647</v>
      </c>
      <c r="Q121" s="201" t="s">
        <v>842</v>
      </c>
      <c r="R121" s="9">
        <f t="shared" si="22"/>
        <v>341061</v>
      </c>
      <c r="S121" s="223"/>
    </row>
    <row r="122" spans="1:19">
      <c r="A122" s="198" t="s">
        <v>674</v>
      </c>
      <c r="B122" s="8">
        <v>52164356</v>
      </c>
      <c r="C122" s="8" t="s">
        <v>118</v>
      </c>
      <c r="D122" s="8" t="s">
        <v>119</v>
      </c>
      <c r="E122" s="8" t="s">
        <v>71</v>
      </c>
      <c r="F122" s="8" t="s">
        <v>120</v>
      </c>
      <c r="G122" s="8" t="s">
        <v>193</v>
      </c>
      <c r="H122" s="8" t="s">
        <v>14</v>
      </c>
      <c r="I122" s="80"/>
      <c r="J122" s="8">
        <v>30</v>
      </c>
      <c r="K122" s="44">
        <v>2465868</v>
      </c>
      <c r="L122" s="145">
        <v>2557954.36</v>
      </c>
      <c r="M122" s="9">
        <f t="shared" si="26"/>
        <v>255795.43599999999</v>
      </c>
      <c r="N122" s="9">
        <f t="shared" si="27"/>
        <v>48601.132839999998</v>
      </c>
      <c r="O122" s="9">
        <f t="shared" si="28"/>
        <v>2862350.9288400002</v>
      </c>
      <c r="P122" s="9">
        <f t="shared" si="15"/>
        <v>2862351</v>
      </c>
      <c r="Q122" s="123"/>
      <c r="R122" s="9">
        <f t="shared" si="22"/>
        <v>2557954</v>
      </c>
      <c r="S122" s="223"/>
    </row>
    <row r="123" spans="1:19">
      <c r="A123" s="197" t="s">
        <v>679</v>
      </c>
      <c r="B123" s="8">
        <v>52500946</v>
      </c>
      <c r="C123" s="8" t="s">
        <v>147</v>
      </c>
      <c r="D123" s="8" t="s">
        <v>358</v>
      </c>
      <c r="E123" s="8" t="s">
        <v>359</v>
      </c>
      <c r="F123" s="8" t="s">
        <v>47</v>
      </c>
      <c r="G123" s="8" t="s">
        <v>193</v>
      </c>
      <c r="H123" s="8" t="s">
        <v>360</v>
      </c>
      <c r="I123" s="80"/>
      <c r="J123" s="8">
        <v>30</v>
      </c>
      <c r="K123" s="44">
        <v>2465868</v>
      </c>
      <c r="L123" s="145">
        <v>2557954.36</v>
      </c>
      <c r="M123" s="9">
        <f t="shared" si="26"/>
        <v>255795.43599999999</v>
      </c>
      <c r="N123" s="9">
        <f t="shared" si="27"/>
        <v>48601.132839999998</v>
      </c>
      <c r="O123" s="9">
        <f t="shared" si="28"/>
        <v>2862350.9288400002</v>
      </c>
      <c r="P123" s="9">
        <f t="shared" si="15"/>
        <v>2862351</v>
      </c>
      <c r="Q123" s="123"/>
      <c r="R123" s="9">
        <f t="shared" si="22"/>
        <v>2557954</v>
      </c>
      <c r="S123" s="223"/>
    </row>
    <row r="124" spans="1:19" ht="22.5">
      <c r="A124" s="198" t="s">
        <v>674</v>
      </c>
      <c r="B124" s="8">
        <v>1013618485</v>
      </c>
      <c r="C124" s="8" t="s">
        <v>181</v>
      </c>
      <c r="D124" s="8" t="s">
        <v>369</v>
      </c>
      <c r="E124" s="8" t="s">
        <v>226</v>
      </c>
      <c r="F124" s="8" t="s">
        <v>227</v>
      </c>
      <c r="G124" s="8" t="s">
        <v>193</v>
      </c>
      <c r="H124" s="8" t="s">
        <v>360</v>
      </c>
      <c r="I124" s="80"/>
      <c r="J124" s="200">
        <v>29</v>
      </c>
      <c r="K124" s="44">
        <v>2465868</v>
      </c>
      <c r="L124" s="145">
        <v>2557954.36</v>
      </c>
      <c r="M124" s="9">
        <f t="shared" si="26"/>
        <v>255795.43599999999</v>
      </c>
      <c r="N124" s="9">
        <f t="shared" si="27"/>
        <v>48601.132839999998</v>
      </c>
      <c r="O124" s="9">
        <f t="shared" si="28"/>
        <v>2862350.9288400002</v>
      </c>
      <c r="P124" s="9">
        <f t="shared" si="15"/>
        <v>2766939</v>
      </c>
      <c r="Q124" s="199" t="s">
        <v>848</v>
      </c>
      <c r="R124" s="9">
        <f t="shared" si="22"/>
        <v>2472689</v>
      </c>
      <c r="S124" s="223"/>
    </row>
    <row r="125" spans="1:19">
      <c r="A125" s="198" t="s">
        <v>674</v>
      </c>
      <c r="B125" s="8">
        <v>53048504</v>
      </c>
      <c r="C125" s="8" t="s">
        <v>784</v>
      </c>
      <c r="D125" s="8"/>
      <c r="E125" s="8" t="s">
        <v>328</v>
      </c>
      <c r="F125" s="8"/>
      <c r="G125" s="8" t="s">
        <v>423</v>
      </c>
      <c r="H125" s="8"/>
      <c r="I125" s="80"/>
      <c r="J125" s="200">
        <v>1</v>
      </c>
      <c r="K125" s="44">
        <v>2465868</v>
      </c>
      <c r="L125" s="145">
        <v>2557954.36</v>
      </c>
      <c r="M125" s="9">
        <f t="shared" si="26"/>
        <v>255795.43599999999</v>
      </c>
      <c r="N125" s="9">
        <f t="shared" si="27"/>
        <v>48601.132839999998</v>
      </c>
      <c r="O125" s="9">
        <f t="shared" si="28"/>
        <v>2862350.9288400002</v>
      </c>
      <c r="P125" s="9">
        <f t="shared" si="15"/>
        <v>95412</v>
      </c>
      <c r="Q125" s="199" t="s">
        <v>849</v>
      </c>
      <c r="R125" s="9">
        <f t="shared" si="22"/>
        <v>85265</v>
      </c>
      <c r="S125" s="223"/>
    </row>
    <row r="126" spans="1:19">
      <c r="A126" s="198" t="s">
        <v>674</v>
      </c>
      <c r="B126" s="8">
        <v>1024477306</v>
      </c>
      <c r="C126" s="8" t="s">
        <v>132</v>
      </c>
      <c r="D126" s="8" t="s">
        <v>73</v>
      </c>
      <c r="E126" s="8" t="s">
        <v>60</v>
      </c>
      <c r="F126" s="8" t="s">
        <v>47</v>
      </c>
      <c r="G126" s="8" t="s">
        <v>193</v>
      </c>
      <c r="H126" s="8" t="s">
        <v>14</v>
      </c>
      <c r="I126" s="80"/>
      <c r="J126" s="8">
        <v>30</v>
      </c>
      <c r="K126" s="44">
        <v>2465868</v>
      </c>
      <c r="L126" s="145">
        <v>2557954.36</v>
      </c>
      <c r="M126" s="9">
        <f t="shared" si="26"/>
        <v>255795.43599999999</v>
      </c>
      <c r="N126" s="9">
        <f t="shared" si="27"/>
        <v>48601.132839999998</v>
      </c>
      <c r="O126" s="9">
        <f t="shared" si="28"/>
        <v>2862350.9288400002</v>
      </c>
      <c r="P126" s="9">
        <f t="shared" si="15"/>
        <v>2862351</v>
      </c>
      <c r="Q126" s="123"/>
      <c r="R126" s="9">
        <f t="shared" si="22"/>
        <v>2557954</v>
      </c>
      <c r="S126" s="223"/>
    </row>
    <row r="127" spans="1:19">
      <c r="A127" s="198" t="s">
        <v>674</v>
      </c>
      <c r="B127" s="8">
        <v>51921922</v>
      </c>
      <c r="C127" s="8" t="s">
        <v>147</v>
      </c>
      <c r="D127" s="8" t="s">
        <v>144</v>
      </c>
      <c r="E127" s="8" t="s">
        <v>292</v>
      </c>
      <c r="F127" s="8" t="s">
        <v>47</v>
      </c>
      <c r="G127" s="8" t="s">
        <v>193</v>
      </c>
      <c r="H127" s="80">
        <v>45404</v>
      </c>
      <c r="I127" s="80"/>
      <c r="J127" s="8">
        <v>30</v>
      </c>
      <c r="K127" s="44">
        <v>2465868</v>
      </c>
      <c r="L127" s="145">
        <v>2557954.36</v>
      </c>
      <c r="M127" s="9">
        <f t="shared" ref="M127" si="33">+L127*10%</f>
        <v>255795.43599999999</v>
      </c>
      <c r="N127" s="9">
        <f t="shared" ref="N127" si="34">+M127*19%</f>
        <v>48601.132839999998</v>
      </c>
      <c r="O127" s="9">
        <f t="shared" ref="O127" si="35">+L127+M127+N127</f>
        <v>2862350.9288400002</v>
      </c>
      <c r="P127" s="9">
        <f t="shared" ref="P127" si="36">+ROUND(((O127/30)*J127),0)</f>
        <v>2862351</v>
      </c>
      <c r="Q127" s="123"/>
      <c r="R127" s="9">
        <f t="shared" si="22"/>
        <v>2557954</v>
      </c>
      <c r="S127" s="223"/>
    </row>
    <row r="128" spans="1:19">
      <c r="A128" s="198" t="s">
        <v>674</v>
      </c>
      <c r="B128" s="8">
        <v>80369946</v>
      </c>
      <c r="C128" s="8" t="s">
        <v>46</v>
      </c>
      <c r="D128" s="8" t="s">
        <v>114</v>
      </c>
      <c r="E128" s="8" t="s">
        <v>211</v>
      </c>
      <c r="F128" s="8" t="s">
        <v>99</v>
      </c>
      <c r="G128" s="8" t="s">
        <v>13</v>
      </c>
      <c r="H128" s="8" t="s">
        <v>14</v>
      </c>
      <c r="I128" s="80"/>
      <c r="J128" s="8">
        <v>30</v>
      </c>
      <c r="K128" s="44">
        <v>2465868</v>
      </c>
      <c r="L128" s="145">
        <v>2557954.36</v>
      </c>
      <c r="M128" s="9">
        <f t="shared" si="26"/>
        <v>255795.43599999999</v>
      </c>
      <c r="N128" s="9">
        <f t="shared" si="27"/>
        <v>48601.132839999998</v>
      </c>
      <c r="O128" s="9">
        <f t="shared" si="28"/>
        <v>2862350.9288400002</v>
      </c>
      <c r="P128" s="9">
        <f t="shared" ref="P128:P204" si="37">+ROUND(((O128/30)*J128),0)</f>
        <v>2862351</v>
      </c>
      <c r="Q128" s="123"/>
      <c r="R128" s="9">
        <f t="shared" si="22"/>
        <v>2557954</v>
      </c>
      <c r="S128" s="224"/>
    </row>
    <row r="129" spans="1:19">
      <c r="A129" s="198" t="s">
        <v>674</v>
      </c>
      <c r="B129" s="8">
        <v>1090390268</v>
      </c>
      <c r="C129" s="8" t="s">
        <v>382</v>
      </c>
      <c r="D129" s="8" t="s">
        <v>382</v>
      </c>
      <c r="E129" s="8" t="s">
        <v>78</v>
      </c>
      <c r="F129" s="8" t="s">
        <v>765</v>
      </c>
      <c r="G129" s="8" t="s">
        <v>13</v>
      </c>
      <c r="H129" s="80">
        <v>45395</v>
      </c>
      <c r="I129" s="80"/>
      <c r="J129" s="8">
        <v>30</v>
      </c>
      <c r="K129" s="44">
        <v>2465868</v>
      </c>
      <c r="L129" s="145">
        <v>2557954.36</v>
      </c>
      <c r="M129" s="9">
        <f t="shared" ref="M129" si="38">+L129*10%</f>
        <v>255795.43599999999</v>
      </c>
      <c r="N129" s="9">
        <f t="shared" ref="N129" si="39">+M129*19%</f>
        <v>48601.132839999998</v>
      </c>
      <c r="O129" s="9">
        <f t="shared" ref="O129" si="40">+L129+M129+N129</f>
        <v>2862350.9288400002</v>
      </c>
      <c r="P129" s="9">
        <f t="shared" ref="P129" si="41">+ROUND(((O129/30)*J129),0)</f>
        <v>2862351</v>
      </c>
      <c r="Q129" s="123"/>
      <c r="R129" s="9">
        <f t="shared" si="22"/>
        <v>2557954</v>
      </c>
      <c r="S129" s="177"/>
    </row>
    <row r="130" spans="1:19">
      <c r="A130" s="198" t="s">
        <v>675</v>
      </c>
      <c r="B130" s="8">
        <v>30225706</v>
      </c>
      <c r="C130" s="8" t="s">
        <v>399</v>
      </c>
      <c r="D130" s="8" t="s">
        <v>267</v>
      </c>
      <c r="E130" s="8" t="s">
        <v>127</v>
      </c>
      <c r="F130" s="8" t="s">
        <v>128</v>
      </c>
      <c r="G130" s="8" t="s">
        <v>193</v>
      </c>
      <c r="H130" s="8" t="s">
        <v>14</v>
      </c>
      <c r="I130" s="80"/>
      <c r="J130" s="8">
        <v>30</v>
      </c>
      <c r="K130" s="44">
        <v>2465868</v>
      </c>
      <c r="L130" s="145">
        <v>2557954.36</v>
      </c>
      <c r="M130" s="9">
        <f t="shared" si="26"/>
        <v>255795.43599999999</v>
      </c>
      <c r="N130" s="9">
        <f t="shared" si="27"/>
        <v>48601.132839999998</v>
      </c>
      <c r="O130" s="9">
        <f t="shared" si="28"/>
        <v>2862350.9288400002</v>
      </c>
      <c r="P130" s="9">
        <f t="shared" si="37"/>
        <v>2862351</v>
      </c>
      <c r="Q130" s="123"/>
      <c r="R130" s="9">
        <f t="shared" si="22"/>
        <v>2557954</v>
      </c>
      <c r="S130" s="222"/>
    </row>
    <row r="131" spans="1:19">
      <c r="A131" s="198" t="s">
        <v>675</v>
      </c>
      <c r="B131" s="8">
        <v>39582655</v>
      </c>
      <c r="C131" s="8" t="s">
        <v>336</v>
      </c>
      <c r="D131" s="8" t="s">
        <v>337</v>
      </c>
      <c r="E131" s="8" t="s">
        <v>60</v>
      </c>
      <c r="F131" s="8" t="s">
        <v>146</v>
      </c>
      <c r="G131" s="8" t="s">
        <v>193</v>
      </c>
      <c r="H131" s="8" t="s">
        <v>14</v>
      </c>
      <c r="I131" s="80"/>
      <c r="J131" s="8">
        <v>30</v>
      </c>
      <c r="K131" s="44">
        <v>2465868</v>
      </c>
      <c r="L131" s="145">
        <v>2557954.36</v>
      </c>
      <c r="M131" s="9">
        <f t="shared" si="26"/>
        <v>255795.43599999999</v>
      </c>
      <c r="N131" s="9">
        <f t="shared" si="27"/>
        <v>48601.132839999998</v>
      </c>
      <c r="O131" s="9">
        <f t="shared" si="28"/>
        <v>2862350.9288400002</v>
      </c>
      <c r="P131" s="9">
        <f t="shared" si="37"/>
        <v>2862351</v>
      </c>
      <c r="Q131" s="123"/>
      <c r="R131" s="9">
        <f t="shared" ref="R131:R194" si="42">+ROUND(((L131/30)*J131),0)</f>
        <v>2557954</v>
      </c>
      <c r="S131" s="223"/>
    </row>
    <row r="132" spans="1:19">
      <c r="A132" s="198" t="s">
        <v>675</v>
      </c>
      <c r="B132" s="8">
        <v>52937650</v>
      </c>
      <c r="C132" s="8" t="s">
        <v>300</v>
      </c>
      <c r="D132" s="8" t="s">
        <v>300</v>
      </c>
      <c r="E132" s="8" t="s">
        <v>303</v>
      </c>
      <c r="F132" s="8" t="s">
        <v>304</v>
      </c>
      <c r="G132" s="8" t="s">
        <v>193</v>
      </c>
      <c r="H132" s="8" t="s">
        <v>14</v>
      </c>
      <c r="I132" s="80"/>
      <c r="J132" s="8">
        <v>30</v>
      </c>
      <c r="K132" s="44">
        <v>2465868</v>
      </c>
      <c r="L132" s="145">
        <v>2557954.36</v>
      </c>
      <c r="M132" s="9">
        <f t="shared" si="26"/>
        <v>255795.43599999999</v>
      </c>
      <c r="N132" s="9">
        <f t="shared" si="27"/>
        <v>48601.132839999998</v>
      </c>
      <c r="O132" s="9">
        <f t="shared" si="28"/>
        <v>2862350.9288400002</v>
      </c>
      <c r="P132" s="9">
        <f t="shared" si="37"/>
        <v>2862351</v>
      </c>
      <c r="Q132" s="123"/>
      <c r="R132" s="9">
        <f t="shared" si="42"/>
        <v>2557954</v>
      </c>
      <c r="S132" s="223"/>
    </row>
    <row r="133" spans="1:19">
      <c r="A133" s="198" t="s">
        <v>675</v>
      </c>
      <c r="B133" s="8">
        <v>1002269813</v>
      </c>
      <c r="C133" s="8" t="s">
        <v>15</v>
      </c>
      <c r="D133" s="8" t="s">
        <v>22</v>
      </c>
      <c r="E133" s="8" t="s">
        <v>23</v>
      </c>
      <c r="F133" s="8" t="s">
        <v>24</v>
      </c>
      <c r="G133" s="8" t="s">
        <v>193</v>
      </c>
      <c r="H133" s="8" t="s">
        <v>14</v>
      </c>
      <c r="I133" s="80"/>
      <c r="J133" s="8">
        <v>30</v>
      </c>
      <c r="K133" s="44">
        <v>2465868</v>
      </c>
      <c r="L133" s="145">
        <v>2557954.36</v>
      </c>
      <c r="M133" s="9">
        <f t="shared" si="26"/>
        <v>255795.43599999999</v>
      </c>
      <c r="N133" s="9">
        <f t="shared" si="27"/>
        <v>48601.132839999998</v>
      </c>
      <c r="O133" s="9">
        <f t="shared" si="28"/>
        <v>2862350.9288400002</v>
      </c>
      <c r="P133" s="9">
        <f t="shared" si="37"/>
        <v>2862351</v>
      </c>
      <c r="Q133" s="123"/>
      <c r="R133" s="9">
        <f t="shared" si="42"/>
        <v>2557954</v>
      </c>
      <c r="S133" s="223"/>
    </row>
    <row r="134" spans="1:19">
      <c r="A134" s="198" t="s">
        <v>675</v>
      </c>
      <c r="B134" s="8">
        <v>1024500166</v>
      </c>
      <c r="C134" s="8" t="s">
        <v>401</v>
      </c>
      <c r="D134" s="8" t="s">
        <v>52</v>
      </c>
      <c r="E134" s="8" t="s">
        <v>47</v>
      </c>
      <c r="F134" s="8" t="s">
        <v>402</v>
      </c>
      <c r="G134" s="8" t="s">
        <v>193</v>
      </c>
      <c r="H134" s="8" t="s">
        <v>14</v>
      </c>
      <c r="I134" s="80"/>
      <c r="J134" s="8">
        <v>30</v>
      </c>
      <c r="K134" s="44">
        <v>2465868</v>
      </c>
      <c r="L134" s="145">
        <v>2557954.36</v>
      </c>
      <c r="M134" s="9">
        <f t="shared" si="26"/>
        <v>255795.43599999999</v>
      </c>
      <c r="N134" s="9">
        <f t="shared" si="27"/>
        <v>48601.132839999998</v>
      </c>
      <c r="O134" s="9">
        <f t="shared" si="28"/>
        <v>2862350.9288400002</v>
      </c>
      <c r="P134" s="9">
        <f t="shared" si="37"/>
        <v>2862351</v>
      </c>
      <c r="Q134" s="123"/>
      <c r="R134" s="9">
        <f t="shared" si="42"/>
        <v>2557954</v>
      </c>
      <c r="S134" s="223"/>
    </row>
    <row r="135" spans="1:19">
      <c r="A135" s="198" t="s">
        <v>675</v>
      </c>
      <c r="B135" s="8">
        <v>1024549825</v>
      </c>
      <c r="C135" s="8" t="s">
        <v>270</v>
      </c>
      <c r="D135" s="8" t="s">
        <v>65</v>
      </c>
      <c r="E135" s="8" t="s">
        <v>112</v>
      </c>
      <c r="F135" s="8" t="s">
        <v>328</v>
      </c>
      <c r="G135" s="8" t="s">
        <v>193</v>
      </c>
      <c r="H135" s="8" t="s">
        <v>360</v>
      </c>
      <c r="I135" s="80"/>
      <c r="J135" s="200">
        <v>29</v>
      </c>
      <c r="K135" s="44">
        <v>2465868</v>
      </c>
      <c r="L135" s="145">
        <v>2557954.36</v>
      </c>
      <c r="M135" s="9">
        <f t="shared" si="26"/>
        <v>255795.43599999999</v>
      </c>
      <c r="N135" s="9">
        <f t="shared" si="27"/>
        <v>48601.132839999998</v>
      </c>
      <c r="O135" s="9">
        <f t="shared" si="28"/>
        <v>2862350.9288400002</v>
      </c>
      <c r="P135" s="9">
        <f t="shared" si="37"/>
        <v>2766939</v>
      </c>
      <c r="Q135" s="199" t="s">
        <v>870</v>
      </c>
      <c r="R135" s="9">
        <f t="shared" si="42"/>
        <v>2472689</v>
      </c>
      <c r="S135" s="223"/>
    </row>
    <row r="136" spans="1:19">
      <c r="A136" s="198" t="s">
        <v>675</v>
      </c>
      <c r="B136" s="8">
        <v>1026256911</v>
      </c>
      <c r="C136" s="8" t="s">
        <v>157</v>
      </c>
      <c r="D136" s="8" t="s">
        <v>158</v>
      </c>
      <c r="E136" s="8" t="s">
        <v>159</v>
      </c>
      <c r="F136" s="8" t="s">
        <v>160</v>
      </c>
      <c r="G136" s="8" t="s">
        <v>193</v>
      </c>
      <c r="H136" s="8" t="s">
        <v>14</v>
      </c>
      <c r="I136" s="80"/>
      <c r="J136" s="8">
        <v>30</v>
      </c>
      <c r="K136" s="44">
        <v>2465868</v>
      </c>
      <c r="L136" s="145">
        <v>2557954.36</v>
      </c>
      <c r="M136" s="9">
        <f t="shared" si="26"/>
        <v>255795.43599999999</v>
      </c>
      <c r="N136" s="9">
        <f t="shared" si="27"/>
        <v>48601.132839999998</v>
      </c>
      <c r="O136" s="9">
        <f t="shared" si="28"/>
        <v>2862350.9288400002</v>
      </c>
      <c r="P136" s="9">
        <f t="shared" si="37"/>
        <v>2862351</v>
      </c>
      <c r="Q136" s="123"/>
      <c r="R136" s="9">
        <f t="shared" si="42"/>
        <v>2557954</v>
      </c>
      <c r="S136" s="223"/>
    </row>
    <row r="137" spans="1:19">
      <c r="A137" s="198" t="s">
        <v>675</v>
      </c>
      <c r="B137" s="8">
        <v>1031120358</v>
      </c>
      <c r="C137" s="8" t="s">
        <v>391</v>
      </c>
      <c r="D137" s="8" t="s">
        <v>260</v>
      </c>
      <c r="E137" s="8" t="s">
        <v>400</v>
      </c>
      <c r="F137" s="8" t="s">
        <v>328</v>
      </c>
      <c r="G137" s="8" t="s">
        <v>193</v>
      </c>
      <c r="H137" s="8" t="s">
        <v>14</v>
      </c>
      <c r="I137" s="80"/>
      <c r="J137" s="8">
        <v>30</v>
      </c>
      <c r="K137" s="44">
        <v>2465868</v>
      </c>
      <c r="L137" s="145">
        <v>2557954.36</v>
      </c>
      <c r="M137" s="9">
        <f t="shared" si="26"/>
        <v>255795.43599999999</v>
      </c>
      <c r="N137" s="9">
        <f t="shared" si="27"/>
        <v>48601.132839999998</v>
      </c>
      <c r="O137" s="9">
        <f t="shared" si="28"/>
        <v>2862350.9288400002</v>
      </c>
      <c r="P137" s="9">
        <f t="shared" si="37"/>
        <v>2862351</v>
      </c>
      <c r="Q137" s="123"/>
      <c r="R137" s="9">
        <f t="shared" si="42"/>
        <v>2557954</v>
      </c>
      <c r="S137" s="223"/>
    </row>
    <row r="138" spans="1:19">
      <c r="A138" s="198" t="s">
        <v>675</v>
      </c>
      <c r="B138" s="8">
        <v>79597465</v>
      </c>
      <c r="C138" s="8" t="s">
        <v>246</v>
      </c>
      <c r="D138" s="8" t="s">
        <v>247</v>
      </c>
      <c r="E138" s="8" t="s">
        <v>164</v>
      </c>
      <c r="F138" s="8" t="s">
        <v>248</v>
      </c>
      <c r="G138" s="8" t="s">
        <v>13</v>
      </c>
      <c r="H138" s="8" t="s">
        <v>14</v>
      </c>
      <c r="I138" s="80"/>
      <c r="J138" s="8">
        <v>30</v>
      </c>
      <c r="K138" s="44">
        <v>2465868</v>
      </c>
      <c r="L138" s="145">
        <v>2557954.36</v>
      </c>
      <c r="M138" s="9">
        <f t="shared" si="26"/>
        <v>255795.43599999999</v>
      </c>
      <c r="N138" s="9">
        <f t="shared" si="27"/>
        <v>48601.132839999998</v>
      </c>
      <c r="O138" s="9">
        <f t="shared" si="28"/>
        <v>2862350.9288400002</v>
      </c>
      <c r="P138" s="9">
        <f t="shared" si="37"/>
        <v>2862351</v>
      </c>
      <c r="Q138" s="123"/>
      <c r="R138" s="9">
        <f t="shared" si="42"/>
        <v>2557954</v>
      </c>
      <c r="S138" s="223"/>
    </row>
    <row r="139" spans="1:19">
      <c r="A139" s="198" t="s">
        <v>675</v>
      </c>
      <c r="B139" s="8">
        <v>1022985784</v>
      </c>
      <c r="C139" s="8" t="s">
        <v>249</v>
      </c>
      <c r="D139" s="8" t="s">
        <v>115</v>
      </c>
      <c r="E139" s="8" t="s">
        <v>250</v>
      </c>
      <c r="F139" s="8" t="s">
        <v>251</v>
      </c>
      <c r="G139" s="8" t="s">
        <v>13</v>
      </c>
      <c r="H139" s="8" t="s">
        <v>14</v>
      </c>
      <c r="I139" s="80"/>
      <c r="J139" s="8">
        <v>30</v>
      </c>
      <c r="K139" s="44">
        <v>2465868</v>
      </c>
      <c r="L139" s="145">
        <v>2557954.36</v>
      </c>
      <c r="M139" s="9">
        <f t="shared" si="26"/>
        <v>255795.43599999999</v>
      </c>
      <c r="N139" s="9">
        <f t="shared" si="27"/>
        <v>48601.132839999998</v>
      </c>
      <c r="O139" s="9">
        <f t="shared" si="28"/>
        <v>2862350.9288400002</v>
      </c>
      <c r="P139" s="9">
        <f t="shared" si="37"/>
        <v>2862351</v>
      </c>
      <c r="Q139" s="123"/>
      <c r="R139" s="9">
        <f t="shared" si="42"/>
        <v>2557954</v>
      </c>
      <c r="S139" s="223"/>
    </row>
    <row r="140" spans="1:19">
      <c r="A140" s="198" t="s">
        <v>675</v>
      </c>
      <c r="B140" s="8">
        <v>52554338</v>
      </c>
      <c r="C140" s="8" t="s">
        <v>154</v>
      </c>
      <c r="D140" s="8" t="s">
        <v>155</v>
      </c>
      <c r="E140" s="8" t="s">
        <v>156</v>
      </c>
      <c r="F140" s="8" t="s">
        <v>128</v>
      </c>
      <c r="G140" s="8" t="s">
        <v>45</v>
      </c>
      <c r="H140" s="8" t="s">
        <v>14</v>
      </c>
      <c r="I140" s="80"/>
      <c r="J140" s="8">
        <v>30</v>
      </c>
      <c r="K140" s="44">
        <v>2465868</v>
      </c>
      <c r="L140" s="145">
        <v>2557954.36</v>
      </c>
      <c r="M140" s="9">
        <f t="shared" si="26"/>
        <v>255795.43599999999</v>
      </c>
      <c r="N140" s="9">
        <f t="shared" si="27"/>
        <v>48601.132839999998</v>
      </c>
      <c r="O140" s="9">
        <f t="shared" si="28"/>
        <v>2862350.9288400002</v>
      </c>
      <c r="P140" s="9">
        <f t="shared" si="37"/>
        <v>2862351</v>
      </c>
      <c r="Q140" s="123"/>
      <c r="R140" s="9">
        <f t="shared" si="42"/>
        <v>2557954</v>
      </c>
      <c r="S140" s="224"/>
    </row>
    <row r="141" spans="1:19">
      <c r="A141" s="198" t="s">
        <v>676</v>
      </c>
      <c r="B141" s="8">
        <v>21147562</v>
      </c>
      <c r="C141" s="8" t="s">
        <v>35</v>
      </c>
      <c r="D141" s="8" t="s">
        <v>295</v>
      </c>
      <c r="E141" s="8" t="s">
        <v>422</v>
      </c>
      <c r="F141" s="8"/>
      <c r="G141" s="8" t="s">
        <v>193</v>
      </c>
      <c r="H141" s="8" t="s">
        <v>406</v>
      </c>
      <c r="I141" s="80"/>
      <c r="J141" s="8">
        <v>30</v>
      </c>
      <c r="K141" s="44">
        <v>2465868</v>
      </c>
      <c r="L141" s="145">
        <v>2557954.36</v>
      </c>
      <c r="M141" s="9">
        <f t="shared" si="26"/>
        <v>255795.43599999999</v>
      </c>
      <c r="N141" s="9">
        <f t="shared" si="27"/>
        <v>48601.132839999998</v>
      </c>
      <c r="O141" s="9">
        <f t="shared" si="28"/>
        <v>2862350.9288400002</v>
      </c>
      <c r="P141" s="9">
        <f t="shared" si="37"/>
        <v>2862351</v>
      </c>
      <c r="Q141" s="123"/>
      <c r="R141" s="9">
        <f t="shared" si="42"/>
        <v>2557954</v>
      </c>
      <c r="S141" s="222"/>
    </row>
    <row r="142" spans="1:19">
      <c r="A142" s="198" t="s">
        <v>676</v>
      </c>
      <c r="B142" s="8">
        <v>52286356</v>
      </c>
      <c r="C142" s="8" t="s">
        <v>428</v>
      </c>
      <c r="D142" s="8" t="s">
        <v>267</v>
      </c>
      <c r="E142" s="8" t="s">
        <v>429</v>
      </c>
      <c r="F142" s="8"/>
      <c r="G142" s="8" t="s">
        <v>193</v>
      </c>
      <c r="H142" s="8" t="s">
        <v>424</v>
      </c>
      <c r="I142" s="80"/>
      <c r="J142" s="200">
        <v>28</v>
      </c>
      <c r="K142" s="44">
        <v>2465868</v>
      </c>
      <c r="L142" s="145">
        <v>2557954.36</v>
      </c>
      <c r="M142" s="9">
        <f t="shared" si="26"/>
        <v>255795.43599999999</v>
      </c>
      <c r="N142" s="9">
        <f t="shared" si="27"/>
        <v>48601.132839999998</v>
      </c>
      <c r="O142" s="9">
        <f t="shared" si="28"/>
        <v>2862350.9288400002</v>
      </c>
      <c r="P142" s="9">
        <f t="shared" si="37"/>
        <v>2671528</v>
      </c>
      <c r="Q142" s="199" t="s">
        <v>865</v>
      </c>
      <c r="R142" s="9">
        <f t="shared" si="42"/>
        <v>2387424</v>
      </c>
      <c r="S142" s="223"/>
    </row>
    <row r="143" spans="1:19">
      <c r="A143" s="198" t="s">
        <v>680</v>
      </c>
      <c r="B143" s="8">
        <v>52389391</v>
      </c>
      <c r="C143" s="8" t="s">
        <v>196</v>
      </c>
      <c r="D143" s="8" t="s">
        <v>197</v>
      </c>
      <c r="E143" s="8" t="s">
        <v>198</v>
      </c>
      <c r="F143" s="8" t="s">
        <v>53</v>
      </c>
      <c r="G143" s="8" t="s">
        <v>193</v>
      </c>
      <c r="H143" s="8" t="s">
        <v>14</v>
      </c>
      <c r="I143" s="80"/>
      <c r="J143" s="8">
        <v>30</v>
      </c>
      <c r="K143" s="44">
        <v>2465868</v>
      </c>
      <c r="L143" s="145">
        <v>2557954.36</v>
      </c>
      <c r="M143" s="9">
        <f t="shared" si="26"/>
        <v>255795.43599999999</v>
      </c>
      <c r="N143" s="9">
        <f t="shared" si="27"/>
        <v>48601.132839999998</v>
      </c>
      <c r="O143" s="9">
        <f t="shared" si="28"/>
        <v>2862350.9288400002</v>
      </c>
      <c r="P143" s="9">
        <f t="shared" si="37"/>
        <v>2862351</v>
      </c>
      <c r="Q143" s="123"/>
      <c r="R143" s="9">
        <f t="shared" si="42"/>
        <v>2557954</v>
      </c>
      <c r="S143" s="223"/>
    </row>
    <row r="144" spans="1:19">
      <c r="A144" s="198" t="s">
        <v>676</v>
      </c>
      <c r="B144" s="8">
        <v>52413758</v>
      </c>
      <c r="C144" s="8" t="s">
        <v>166</v>
      </c>
      <c r="D144" s="8" t="s">
        <v>861</v>
      </c>
      <c r="E144" s="8" t="s">
        <v>862</v>
      </c>
      <c r="F144" s="8" t="s">
        <v>47</v>
      </c>
      <c r="G144" s="8" t="s">
        <v>423</v>
      </c>
      <c r="H144" s="8"/>
      <c r="I144" s="80"/>
      <c r="J144" s="200">
        <v>2</v>
      </c>
      <c r="K144" s="44">
        <v>2465868</v>
      </c>
      <c r="L144" s="145">
        <v>2557954.36</v>
      </c>
      <c r="M144" s="9">
        <f t="shared" si="26"/>
        <v>255795.43599999999</v>
      </c>
      <c r="N144" s="9">
        <f t="shared" si="27"/>
        <v>48601.132839999998</v>
      </c>
      <c r="O144" s="9">
        <f t="shared" si="28"/>
        <v>2862350.9288400002</v>
      </c>
      <c r="P144" s="9">
        <f t="shared" si="37"/>
        <v>190823</v>
      </c>
      <c r="Q144" s="206" t="s">
        <v>869</v>
      </c>
      <c r="R144" s="9">
        <f t="shared" si="42"/>
        <v>170530</v>
      </c>
      <c r="S144" s="223"/>
    </row>
    <row r="145" spans="1:19">
      <c r="A145" s="198" t="s">
        <v>676</v>
      </c>
      <c r="B145" s="8">
        <v>52822662</v>
      </c>
      <c r="C145" s="8" t="s">
        <v>214</v>
      </c>
      <c r="D145" s="8" t="s">
        <v>261</v>
      </c>
      <c r="E145" s="8" t="s">
        <v>105</v>
      </c>
      <c r="F145" s="8" t="s">
        <v>430</v>
      </c>
      <c r="G145" s="8" t="s">
        <v>193</v>
      </c>
      <c r="H145" s="8" t="s">
        <v>424</v>
      </c>
      <c r="I145" s="80"/>
      <c r="J145" s="8">
        <v>30</v>
      </c>
      <c r="K145" s="44">
        <v>2465868</v>
      </c>
      <c r="L145" s="145">
        <v>2557954.36</v>
      </c>
      <c r="M145" s="9">
        <f t="shared" si="26"/>
        <v>255795.43599999999</v>
      </c>
      <c r="N145" s="9">
        <f t="shared" si="27"/>
        <v>48601.132839999998</v>
      </c>
      <c r="O145" s="9">
        <f t="shared" si="28"/>
        <v>2862350.9288400002</v>
      </c>
      <c r="P145" s="9">
        <f t="shared" si="37"/>
        <v>2862351</v>
      </c>
      <c r="Q145" s="123"/>
      <c r="R145" s="9">
        <f t="shared" si="42"/>
        <v>2557954</v>
      </c>
      <c r="S145" s="223"/>
    </row>
    <row r="146" spans="1:19" ht="15" thickBot="1">
      <c r="A146" s="198" t="s">
        <v>676</v>
      </c>
      <c r="B146" s="8">
        <v>1019060189</v>
      </c>
      <c r="C146" s="8" t="s">
        <v>181</v>
      </c>
      <c r="D146" s="8" t="s">
        <v>182</v>
      </c>
      <c r="E146" s="8" t="s">
        <v>53</v>
      </c>
      <c r="F146" s="8" t="s">
        <v>183</v>
      </c>
      <c r="G146" s="8" t="s">
        <v>193</v>
      </c>
      <c r="H146" s="8" t="s">
        <v>14</v>
      </c>
      <c r="I146" s="80"/>
      <c r="J146" s="200">
        <v>28</v>
      </c>
      <c r="K146" s="44">
        <v>2465868</v>
      </c>
      <c r="L146" s="145">
        <v>2557954.36</v>
      </c>
      <c r="M146" s="9">
        <f t="shared" si="26"/>
        <v>255795.43599999999</v>
      </c>
      <c r="N146" s="9">
        <f t="shared" si="27"/>
        <v>48601.132839999998</v>
      </c>
      <c r="O146" s="9">
        <f t="shared" si="28"/>
        <v>2862350.9288400002</v>
      </c>
      <c r="P146" s="9">
        <f t="shared" si="37"/>
        <v>2671528</v>
      </c>
      <c r="Q146" s="199" t="s">
        <v>860</v>
      </c>
      <c r="R146" s="9">
        <f t="shared" si="42"/>
        <v>2387424</v>
      </c>
      <c r="S146" s="223"/>
    </row>
    <row r="147" spans="1:19">
      <c r="A147" s="198" t="s">
        <v>676</v>
      </c>
      <c r="B147" s="8">
        <v>1013583198</v>
      </c>
      <c r="C147" s="203" t="s">
        <v>382</v>
      </c>
      <c r="D147" s="203" t="s">
        <v>94</v>
      </c>
      <c r="E147" s="203" t="s">
        <v>766</v>
      </c>
      <c r="F147" s="203" t="s">
        <v>269</v>
      </c>
      <c r="G147" s="203" t="s">
        <v>423</v>
      </c>
      <c r="H147" s="204">
        <v>45385</v>
      </c>
      <c r="I147" s="80"/>
      <c r="J147" s="200">
        <v>2</v>
      </c>
      <c r="K147" s="44">
        <v>2465868</v>
      </c>
      <c r="L147" s="145">
        <v>2557954.36</v>
      </c>
      <c r="M147" s="9">
        <f t="shared" si="26"/>
        <v>255795.43599999999</v>
      </c>
      <c r="N147" s="9">
        <f t="shared" si="27"/>
        <v>48601.132839999998</v>
      </c>
      <c r="O147" s="9">
        <f t="shared" si="28"/>
        <v>2862350.9288400002</v>
      </c>
      <c r="P147" s="9">
        <f t="shared" si="37"/>
        <v>190823</v>
      </c>
      <c r="Q147" s="187" t="s">
        <v>868</v>
      </c>
      <c r="R147" s="9">
        <f t="shared" si="42"/>
        <v>170530</v>
      </c>
      <c r="S147" s="223"/>
    </row>
    <row r="148" spans="1:19">
      <c r="A148" s="198" t="s">
        <v>676</v>
      </c>
      <c r="B148" s="8">
        <v>1020807133</v>
      </c>
      <c r="C148" s="8" t="s">
        <v>376</v>
      </c>
      <c r="D148" s="8" t="s">
        <v>202</v>
      </c>
      <c r="E148" s="8" t="s">
        <v>237</v>
      </c>
      <c r="F148" s="8" t="s">
        <v>378</v>
      </c>
      <c r="G148" s="8" t="s">
        <v>193</v>
      </c>
      <c r="H148" s="8" t="s">
        <v>360</v>
      </c>
      <c r="I148" s="80"/>
      <c r="J148" s="200">
        <v>28</v>
      </c>
      <c r="K148" s="44">
        <v>2465868</v>
      </c>
      <c r="L148" s="145">
        <v>2557954.36</v>
      </c>
      <c r="M148" s="9">
        <f t="shared" si="26"/>
        <v>255795.43599999999</v>
      </c>
      <c r="N148" s="9">
        <f t="shared" si="27"/>
        <v>48601.132839999998</v>
      </c>
      <c r="O148" s="9">
        <f t="shared" si="28"/>
        <v>2862350.9288400002</v>
      </c>
      <c r="P148" s="9">
        <f t="shared" si="37"/>
        <v>2671528</v>
      </c>
      <c r="Q148" s="199" t="s">
        <v>864</v>
      </c>
      <c r="R148" s="9">
        <f t="shared" si="42"/>
        <v>2387424</v>
      </c>
      <c r="S148" s="223"/>
    </row>
    <row r="149" spans="1:19">
      <c r="A149" s="198" t="s">
        <v>676</v>
      </c>
      <c r="B149" s="8">
        <v>52413758</v>
      </c>
      <c r="C149" s="8" t="s">
        <v>166</v>
      </c>
      <c r="D149" s="8" t="s">
        <v>861</v>
      </c>
      <c r="E149" s="8" t="s">
        <v>862</v>
      </c>
      <c r="F149" s="8" t="s">
        <v>47</v>
      </c>
      <c r="G149" s="8" t="s">
        <v>423</v>
      </c>
      <c r="H149" s="8"/>
      <c r="I149" s="80"/>
      <c r="J149" s="200">
        <v>2</v>
      </c>
      <c r="K149" s="44">
        <v>2465868</v>
      </c>
      <c r="L149" s="145">
        <v>2557954.36</v>
      </c>
      <c r="M149" s="9">
        <f t="shared" si="26"/>
        <v>255795.43599999999</v>
      </c>
      <c r="N149" s="9">
        <f t="shared" si="27"/>
        <v>48601.132839999998</v>
      </c>
      <c r="O149" s="9">
        <f t="shared" si="28"/>
        <v>2862350.9288400002</v>
      </c>
      <c r="P149" s="9">
        <f t="shared" si="37"/>
        <v>190823</v>
      </c>
      <c r="Q149" s="187" t="s">
        <v>867</v>
      </c>
      <c r="R149" s="9">
        <f t="shared" si="42"/>
        <v>170530</v>
      </c>
      <c r="S149" s="223"/>
    </row>
    <row r="150" spans="1:19">
      <c r="A150" s="198" t="s">
        <v>676</v>
      </c>
      <c r="B150" s="8">
        <v>1022990341</v>
      </c>
      <c r="C150" s="8" t="s">
        <v>345</v>
      </c>
      <c r="D150" s="8" t="s">
        <v>28</v>
      </c>
      <c r="E150" s="8" t="s">
        <v>346</v>
      </c>
      <c r="F150" s="8" t="s">
        <v>347</v>
      </c>
      <c r="G150" s="8" t="s">
        <v>193</v>
      </c>
      <c r="H150" s="8" t="s">
        <v>14</v>
      </c>
      <c r="I150" s="80"/>
      <c r="J150" s="8">
        <v>30</v>
      </c>
      <c r="K150" s="44">
        <v>2465868</v>
      </c>
      <c r="L150" s="145">
        <v>2557954.36</v>
      </c>
      <c r="M150" s="9">
        <f t="shared" si="26"/>
        <v>255795.43599999999</v>
      </c>
      <c r="N150" s="9">
        <f t="shared" si="27"/>
        <v>48601.132839999998</v>
      </c>
      <c r="O150" s="9">
        <f t="shared" si="28"/>
        <v>2862350.9288400002</v>
      </c>
      <c r="P150" s="9">
        <f t="shared" si="37"/>
        <v>2862351</v>
      </c>
      <c r="Q150" s="123"/>
      <c r="R150" s="9">
        <f t="shared" si="42"/>
        <v>2557954</v>
      </c>
      <c r="S150" s="223"/>
    </row>
    <row r="151" spans="1:19">
      <c r="A151" s="198" t="s">
        <v>676</v>
      </c>
      <c r="B151" s="8">
        <v>1110579008</v>
      </c>
      <c r="C151" s="8" t="s">
        <v>322</v>
      </c>
      <c r="D151" s="8" t="s">
        <v>261</v>
      </c>
      <c r="E151" s="8" t="s">
        <v>323</v>
      </c>
      <c r="F151" s="8" t="s">
        <v>227</v>
      </c>
      <c r="G151" s="8" t="s">
        <v>193</v>
      </c>
      <c r="H151" s="8" t="s">
        <v>14</v>
      </c>
      <c r="I151" s="80"/>
      <c r="J151" s="200">
        <v>28</v>
      </c>
      <c r="K151" s="44">
        <v>2465868</v>
      </c>
      <c r="L151" s="145">
        <v>2557954.36</v>
      </c>
      <c r="M151" s="9">
        <f t="shared" si="26"/>
        <v>255795.43599999999</v>
      </c>
      <c r="N151" s="9">
        <f t="shared" si="27"/>
        <v>48601.132839999998</v>
      </c>
      <c r="O151" s="9">
        <f t="shared" si="28"/>
        <v>2862350.9288400002</v>
      </c>
      <c r="P151" s="9">
        <f t="shared" si="37"/>
        <v>2671528</v>
      </c>
      <c r="Q151" s="199" t="s">
        <v>863</v>
      </c>
      <c r="R151" s="9">
        <f t="shared" si="42"/>
        <v>2387424</v>
      </c>
      <c r="S151" s="223"/>
    </row>
    <row r="152" spans="1:19">
      <c r="A152" s="198" t="s">
        <v>676</v>
      </c>
      <c r="B152" s="8">
        <v>52413758</v>
      </c>
      <c r="C152" s="8" t="s">
        <v>166</v>
      </c>
      <c r="D152" s="8" t="s">
        <v>861</v>
      </c>
      <c r="E152" s="8" t="s">
        <v>862</v>
      </c>
      <c r="F152" s="8" t="s">
        <v>47</v>
      </c>
      <c r="G152" s="8" t="s">
        <v>423</v>
      </c>
      <c r="H152" s="8"/>
      <c r="I152" s="80"/>
      <c r="J152" s="200">
        <v>2</v>
      </c>
      <c r="K152" s="44">
        <v>2465868</v>
      </c>
      <c r="L152" s="145">
        <v>2557954.36</v>
      </c>
      <c r="M152" s="9">
        <f t="shared" si="26"/>
        <v>255795.43599999999</v>
      </c>
      <c r="N152" s="9">
        <f t="shared" si="27"/>
        <v>48601.132839999998</v>
      </c>
      <c r="O152" s="9">
        <f t="shared" si="28"/>
        <v>2862350.9288400002</v>
      </c>
      <c r="P152" s="9">
        <f t="shared" si="37"/>
        <v>190823</v>
      </c>
      <c r="Q152" s="187" t="s">
        <v>866</v>
      </c>
      <c r="R152" s="9">
        <f t="shared" si="42"/>
        <v>170530</v>
      </c>
      <c r="S152" s="223"/>
    </row>
    <row r="153" spans="1:19">
      <c r="A153" s="198" t="s">
        <v>676</v>
      </c>
      <c r="B153" s="8">
        <v>79633497</v>
      </c>
      <c r="C153" s="8" t="s">
        <v>277</v>
      </c>
      <c r="D153" s="8" t="s">
        <v>163</v>
      </c>
      <c r="E153" s="8" t="s">
        <v>164</v>
      </c>
      <c r="F153" s="8" t="s">
        <v>330</v>
      </c>
      <c r="G153" s="8" t="s">
        <v>13</v>
      </c>
      <c r="H153" s="8" t="s">
        <v>14</v>
      </c>
      <c r="I153" s="80"/>
      <c r="J153" s="8">
        <v>30</v>
      </c>
      <c r="K153" s="44">
        <v>2465868</v>
      </c>
      <c r="L153" s="145">
        <v>2557954.36</v>
      </c>
      <c r="M153" s="9">
        <f t="shared" ref="M153:M155" si="43">+L153*10%</f>
        <v>255795.43599999999</v>
      </c>
      <c r="N153" s="9">
        <f t="shared" ref="N153:N155" si="44">+M153*19%</f>
        <v>48601.132839999998</v>
      </c>
      <c r="O153" s="9">
        <f t="shared" ref="O153:O155" si="45">+L153+M153+N153</f>
        <v>2862350.9288400002</v>
      </c>
      <c r="P153" s="9">
        <f t="shared" si="37"/>
        <v>2862351</v>
      </c>
      <c r="Q153" s="123"/>
      <c r="R153" s="9">
        <f t="shared" si="42"/>
        <v>2557954</v>
      </c>
      <c r="S153" s="223"/>
    </row>
    <row r="154" spans="1:19">
      <c r="A154" s="198" t="s">
        <v>676</v>
      </c>
      <c r="B154" s="8">
        <v>1020805845</v>
      </c>
      <c r="C154" s="8" t="s">
        <v>168</v>
      </c>
      <c r="D154" s="8" t="s">
        <v>214</v>
      </c>
      <c r="E154" s="8" t="s">
        <v>415</v>
      </c>
      <c r="F154" s="8" t="s">
        <v>189</v>
      </c>
      <c r="G154" s="8" t="s">
        <v>13</v>
      </c>
      <c r="H154" s="8" t="s">
        <v>406</v>
      </c>
      <c r="I154" s="80"/>
      <c r="J154" s="8">
        <v>30</v>
      </c>
      <c r="K154" s="44">
        <v>2465868</v>
      </c>
      <c r="L154" s="145">
        <v>2557954.36</v>
      </c>
      <c r="M154" s="9">
        <f t="shared" si="43"/>
        <v>255795.43599999999</v>
      </c>
      <c r="N154" s="9">
        <f t="shared" si="44"/>
        <v>48601.132839999998</v>
      </c>
      <c r="O154" s="9">
        <f t="shared" si="45"/>
        <v>2862350.9288400002</v>
      </c>
      <c r="P154" s="9">
        <f t="shared" si="37"/>
        <v>2862351</v>
      </c>
      <c r="Q154" s="123"/>
      <c r="R154" s="9">
        <f t="shared" si="42"/>
        <v>2557954</v>
      </c>
      <c r="S154" s="223"/>
    </row>
    <row r="155" spans="1:19">
      <c r="A155" s="198" t="s">
        <v>676</v>
      </c>
      <c r="B155" s="8">
        <v>19406447</v>
      </c>
      <c r="C155" s="8" t="s">
        <v>194</v>
      </c>
      <c r="D155" s="8" t="s">
        <v>114</v>
      </c>
      <c r="E155" s="8" t="s">
        <v>195</v>
      </c>
      <c r="F155" s="8"/>
      <c r="G155" s="8" t="s">
        <v>45</v>
      </c>
      <c r="H155" s="8" t="s">
        <v>14</v>
      </c>
      <c r="I155" s="80"/>
      <c r="J155" s="8">
        <v>30</v>
      </c>
      <c r="K155" s="44">
        <v>2465868</v>
      </c>
      <c r="L155" s="145">
        <v>2557954.36</v>
      </c>
      <c r="M155" s="9">
        <f t="shared" si="43"/>
        <v>255795.43599999999</v>
      </c>
      <c r="N155" s="9">
        <f t="shared" si="44"/>
        <v>48601.132839999998</v>
      </c>
      <c r="O155" s="9">
        <f t="shared" si="45"/>
        <v>2862350.9288400002</v>
      </c>
      <c r="P155" s="9">
        <f t="shared" si="37"/>
        <v>2862351</v>
      </c>
      <c r="Q155" s="123"/>
      <c r="R155" s="9">
        <f t="shared" si="42"/>
        <v>2557954</v>
      </c>
      <c r="S155" s="223"/>
    </row>
    <row r="156" spans="1:19">
      <c r="A156" s="198" t="s">
        <v>676</v>
      </c>
      <c r="B156" s="8">
        <v>52801072</v>
      </c>
      <c r="C156" s="8" t="s">
        <v>214</v>
      </c>
      <c r="D156" s="8" t="s">
        <v>711</v>
      </c>
      <c r="E156" s="8" t="s">
        <v>127</v>
      </c>
      <c r="F156" s="8" t="s">
        <v>712</v>
      </c>
      <c r="G156" s="8" t="s">
        <v>193</v>
      </c>
      <c r="H156" s="80">
        <v>45407</v>
      </c>
      <c r="I156" s="80"/>
      <c r="J156" s="8">
        <v>30</v>
      </c>
      <c r="K156" s="44">
        <v>2465868</v>
      </c>
      <c r="L156" s="145">
        <v>2557954.36</v>
      </c>
      <c r="M156" s="9">
        <f t="shared" ref="M156" si="46">+L156*10%</f>
        <v>255795.43599999999</v>
      </c>
      <c r="N156" s="9">
        <f t="shared" ref="N156" si="47">+M156*19%</f>
        <v>48601.132839999998</v>
      </c>
      <c r="O156" s="9">
        <f t="shared" ref="O156" si="48">+L156+M156+N156</f>
        <v>2862350.9288400002</v>
      </c>
      <c r="P156" s="9">
        <f t="shared" si="37"/>
        <v>2862351</v>
      </c>
      <c r="Q156" s="123"/>
      <c r="R156" s="9">
        <f t="shared" si="42"/>
        <v>2557954</v>
      </c>
      <c r="S156" s="224"/>
    </row>
    <row r="157" spans="1:19" ht="15" thickBot="1">
      <c r="A157" s="198" t="s">
        <v>677</v>
      </c>
      <c r="B157" s="8">
        <v>1018429019</v>
      </c>
      <c r="C157" s="8" t="s">
        <v>147</v>
      </c>
      <c r="D157" s="8" t="s">
        <v>148</v>
      </c>
      <c r="E157" s="8" t="s">
        <v>71</v>
      </c>
      <c r="F157" s="8" t="s">
        <v>149</v>
      </c>
      <c r="G157" s="8" t="s">
        <v>193</v>
      </c>
      <c r="H157" s="8" t="s">
        <v>14</v>
      </c>
      <c r="I157" s="80"/>
      <c r="J157" s="200">
        <v>28</v>
      </c>
      <c r="K157" s="44">
        <v>2465868</v>
      </c>
      <c r="L157" s="145">
        <v>2557954.36</v>
      </c>
      <c r="M157" s="9">
        <f t="shared" ref="M157:M212" si="49">+L157*10%</f>
        <v>255795.43599999999</v>
      </c>
      <c r="N157" s="9">
        <f t="shared" ref="N157:N212" si="50">+M157*19%</f>
        <v>48601.132839999998</v>
      </c>
      <c r="O157" s="9">
        <f t="shared" ref="O157:O212" si="51">+L157+M157+N157</f>
        <v>2862350.9288400002</v>
      </c>
      <c r="P157" s="9">
        <f t="shared" si="37"/>
        <v>2671528</v>
      </c>
      <c r="Q157" s="199" t="s">
        <v>858</v>
      </c>
      <c r="R157" s="9">
        <f t="shared" si="42"/>
        <v>2387424</v>
      </c>
      <c r="S157" s="222"/>
    </row>
    <row r="158" spans="1:19" ht="15" thickBot="1">
      <c r="A158" s="198" t="s">
        <v>677</v>
      </c>
      <c r="B158" s="8">
        <v>52316756</v>
      </c>
      <c r="C158" s="205" t="s">
        <v>35</v>
      </c>
      <c r="D158" s="205" t="s">
        <v>767</v>
      </c>
      <c r="E158" s="205" t="s">
        <v>292</v>
      </c>
      <c r="F158" s="205"/>
      <c r="G158" s="205" t="s">
        <v>423</v>
      </c>
      <c r="H158" s="204">
        <v>45385</v>
      </c>
      <c r="I158" s="80"/>
      <c r="J158" s="200">
        <v>2</v>
      </c>
      <c r="K158" s="44">
        <v>2465868</v>
      </c>
      <c r="L158" s="145">
        <v>2557954.36</v>
      </c>
      <c r="M158" s="9">
        <f t="shared" si="49"/>
        <v>255795.43599999999</v>
      </c>
      <c r="N158" s="9">
        <f t="shared" si="50"/>
        <v>48601.132839999998</v>
      </c>
      <c r="O158" s="9">
        <f t="shared" si="51"/>
        <v>2862350.9288400002</v>
      </c>
      <c r="P158" s="9">
        <f t="shared" si="37"/>
        <v>190823</v>
      </c>
      <c r="Q158" s="199" t="s">
        <v>859</v>
      </c>
      <c r="R158" s="9">
        <f t="shared" si="42"/>
        <v>170530</v>
      </c>
      <c r="S158" s="223"/>
    </row>
    <row r="159" spans="1:19">
      <c r="A159" s="198" t="s">
        <v>677</v>
      </c>
      <c r="B159" s="8">
        <v>1031132769</v>
      </c>
      <c r="C159" s="8" t="s">
        <v>35</v>
      </c>
      <c r="D159" s="8" t="s">
        <v>161</v>
      </c>
      <c r="E159" s="8" t="s">
        <v>159</v>
      </c>
      <c r="F159" s="8" t="s">
        <v>31</v>
      </c>
      <c r="G159" s="8" t="s">
        <v>193</v>
      </c>
      <c r="H159" s="8" t="s">
        <v>14</v>
      </c>
      <c r="I159" s="80"/>
      <c r="J159" s="8">
        <v>30</v>
      </c>
      <c r="K159" s="44">
        <v>2465868</v>
      </c>
      <c r="L159" s="145">
        <v>2557954.36</v>
      </c>
      <c r="M159" s="9">
        <f t="shared" si="49"/>
        <v>255795.43599999999</v>
      </c>
      <c r="N159" s="9">
        <f t="shared" si="50"/>
        <v>48601.132839999998</v>
      </c>
      <c r="O159" s="9">
        <f t="shared" si="51"/>
        <v>2862350.9288400002</v>
      </c>
      <c r="P159" s="9">
        <f t="shared" si="37"/>
        <v>2862351</v>
      </c>
      <c r="Q159" s="123"/>
      <c r="R159" s="9">
        <f t="shared" si="42"/>
        <v>2557954</v>
      </c>
      <c r="S159" s="224"/>
    </row>
    <row r="160" spans="1:19">
      <c r="A160" s="198" t="s">
        <v>678</v>
      </c>
      <c r="B160" s="8">
        <v>64577288</v>
      </c>
      <c r="C160" s="8" t="s">
        <v>144</v>
      </c>
      <c r="D160" s="8" t="s">
        <v>142</v>
      </c>
      <c r="E160" s="8" t="s">
        <v>145</v>
      </c>
      <c r="F160" s="8" t="s">
        <v>146</v>
      </c>
      <c r="G160" s="8" t="s">
        <v>193</v>
      </c>
      <c r="H160" s="8" t="s">
        <v>14</v>
      </c>
      <c r="I160" s="80"/>
      <c r="J160" s="8">
        <v>30</v>
      </c>
      <c r="K160" s="44">
        <v>2465868</v>
      </c>
      <c r="L160" s="145">
        <v>2557954.36</v>
      </c>
      <c r="M160" s="9">
        <f t="shared" si="49"/>
        <v>255795.43599999999</v>
      </c>
      <c r="N160" s="9">
        <f t="shared" si="50"/>
        <v>48601.132839999998</v>
      </c>
      <c r="O160" s="9">
        <f t="shared" si="51"/>
        <v>2862350.9288400002</v>
      </c>
      <c r="P160" s="9">
        <f t="shared" si="37"/>
        <v>2862351</v>
      </c>
      <c r="Q160" s="123"/>
      <c r="R160" s="9">
        <f t="shared" si="42"/>
        <v>2557954</v>
      </c>
      <c r="S160" s="222"/>
    </row>
    <row r="161" spans="1:19">
      <c r="A161" s="198" t="s">
        <v>678</v>
      </c>
      <c r="B161" s="8">
        <v>1020727061</v>
      </c>
      <c r="C161" s="8" t="s">
        <v>163</v>
      </c>
      <c r="D161" s="8" t="s">
        <v>166</v>
      </c>
      <c r="E161" s="8" t="s">
        <v>71</v>
      </c>
      <c r="F161" s="8" t="s">
        <v>167</v>
      </c>
      <c r="G161" s="8" t="s">
        <v>193</v>
      </c>
      <c r="H161" s="8" t="s">
        <v>14</v>
      </c>
      <c r="I161" s="80"/>
      <c r="J161" s="8">
        <v>30</v>
      </c>
      <c r="K161" s="44">
        <v>2465868</v>
      </c>
      <c r="L161" s="145">
        <v>2557954.36</v>
      </c>
      <c r="M161" s="9">
        <f t="shared" si="49"/>
        <v>255795.43599999999</v>
      </c>
      <c r="N161" s="9">
        <f t="shared" si="50"/>
        <v>48601.132839999998</v>
      </c>
      <c r="O161" s="9">
        <f t="shared" si="51"/>
        <v>2862350.9288400002</v>
      </c>
      <c r="P161" s="9">
        <f t="shared" si="37"/>
        <v>2862351</v>
      </c>
      <c r="Q161" s="123"/>
      <c r="R161" s="9">
        <f t="shared" si="42"/>
        <v>2557954</v>
      </c>
      <c r="S161" s="224"/>
    </row>
    <row r="162" spans="1:19" ht="22.5">
      <c r="A162" s="198" t="s">
        <v>666</v>
      </c>
      <c r="B162" s="8">
        <v>26228331</v>
      </c>
      <c r="C162" s="8" t="s">
        <v>252</v>
      </c>
      <c r="D162" s="8" t="s">
        <v>186</v>
      </c>
      <c r="E162" s="8" t="s">
        <v>253</v>
      </c>
      <c r="F162" s="8"/>
      <c r="G162" s="8" t="s">
        <v>193</v>
      </c>
      <c r="H162" s="8" t="s">
        <v>14</v>
      </c>
      <c r="I162" s="80"/>
      <c r="J162" s="8">
        <v>30</v>
      </c>
      <c r="K162" s="44">
        <v>2465868</v>
      </c>
      <c r="L162" s="145">
        <v>2557954.36</v>
      </c>
      <c r="M162" s="9">
        <f t="shared" si="49"/>
        <v>255795.43599999999</v>
      </c>
      <c r="N162" s="9">
        <f t="shared" si="50"/>
        <v>48601.132839999998</v>
      </c>
      <c r="O162" s="9">
        <f t="shared" si="51"/>
        <v>2862350.9288400002</v>
      </c>
      <c r="P162" s="9">
        <f t="shared" si="37"/>
        <v>2862351</v>
      </c>
      <c r="Q162" s="122"/>
      <c r="R162" s="9">
        <f t="shared" si="42"/>
        <v>2557954</v>
      </c>
      <c r="S162" s="230"/>
    </row>
    <row r="163" spans="1:19">
      <c r="A163" s="198" t="s">
        <v>679</v>
      </c>
      <c r="B163" s="8">
        <v>2083675</v>
      </c>
      <c r="C163" s="8" t="s">
        <v>363</v>
      </c>
      <c r="D163" s="8" t="s">
        <v>364</v>
      </c>
      <c r="E163" s="8" t="s">
        <v>365</v>
      </c>
      <c r="F163" s="8" t="s">
        <v>146</v>
      </c>
      <c r="G163" s="8" t="s">
        <v>193</v>
      </c>
      <c r="H163" s="8" t="s">
        <v>360</v>
      </c>
      <c r="I163" s="80">
        <v>45432</v>
      </c>
      <c r="J163" s="200">
        <v>17</v>
      </c>
      <c r="K163" s="44">
        <v>2465868</v>
      </c>
      <c r="L163" s="145">
        <v>2557954.36</v>
      </c>
      <c r="M163" s="9">
        <f t="shared" si="49"/>
        <v>255795.43599999999</v>
      </c>
      <c r="N163" s="9">
        <f t="shared" si="50"/>
        <v>48601.132839999998</v>
      </c>
      <c r="O163" s="9">
        <f t="shared" si="51"/>
        <v>2862350.9288400002</v>
      </c>
      <c r="P163" s="9">
        <f t="shared" si="37"/>
        <v>1621999</v>
      </c>
      <c r="Q163" s="199" t="s">
        <v>783</v>
      </c>
      <c r="R163" s="9">
        <f t="shared" si="42"/>
        <v>1449507</v>
      </c>
      <c r="S163" s="231"/>
    </row>
    <row r="164" spans="1:19">
      <c r="A164" s="198" t="s">
        <v>679</v>
      </c>
      <c r="B164" s="8">
        <v>1023015035</v>
      </c>
      <c r="C164" s="8" t="s">
        <v>295</v>
      </c>
      <c r="D164" s="8" t="s">
        <v>277</v>
      </c>
      <c r="E164" s="8" t="s">
        <v>298</v>
      </c>
      <c r="F164" s="8" t="s">
        <v>299</v>
      </c>
      <c r="G164" s="8" t="s">
        <v>13</v>
      </c>
      <c r="H164" s="8" t="s">
        <v>14</v>
      </c>
      <c r="I164" s="80"/>
      <c r="J164" s="8">
        <v>30</v>
      </c>
      <c r="K164" s="44">
        <v>2465868</v>
      </c>
      <c r="L164" s="145">
        <v>2557954.36</v>
      </c>
      <c r="M164" s="9">
        <f t="shared" si="49"/>
        <v>255795.43599999999</v>
      </c>
      <c r="N164" s="9">
        <f t="shared" si="50"/>
        <v>48601.132839999998</v>
      </c>
      <c r="O164" s="9">
        <f t="shared" si="51"/>
        <v>2862350.9288400002</v>
      </c>
      <c r="P164" s="9">
        <f t="shared" si="37"/>
        <v>2862351</v>
      </c>
      <c r="Q164" s="123"/>
      <c r="R164" s="9">
        <f t="shared" si="42"/>
        <v>2557954</v>
      </c>
      <c r="S164" s="232"/>
    </row>
    <row r="165" spans="1:19">
      <c r="A165" s="198" t="s">
        <v>680</v>
      </c>
      <c r="B165" s="8">
        <v>52130077</v>
      </c>
      <c r="C165" s="8" t="s">
        <v>168</v>
      </c>
      <c r="D165" s="8" t="s">
        <v>19</v>
      </c>
      <c r="E165" s="8" t="s">
        <v>173</v>
      </c>
      <c r="F165" s="8"/>
      <c r="G165" s="8" t="s">
        <v>193</v>
      </c>
      <c r="H165" s="8" t="s">
        <v>14</v>
      </c>
      <c r="I165" s="80"/>
      <c r="J165" s="8">
        <v>30</v>
      </c>
      <c r="K165" s="44">
        <v>2465868</v>
      </c>
      <c r="L165" s="145">
        <v>2557954.36</v>
      </c>
      <c r="M165" s="9">
        <f t="shared" si="49"/>
        <v>255795.43599999999</v>
      </c>
      <c r="N165" s="9">
        <f t="shared" si="50"/>
        <v>48601.132839999998</v>
      </c>
      <c r="O165" s="9">
        <f t="shared" si="51"/>
        <v>2862350.9288400002</v>
      </c>
      <c r="P165" s="9">
        <f t="shared" si="37"/>
        <v>2862351</v>
      </c>
      <c r="Q165" s="123"/>
      <c r="R165" s="9">
        <f t="shared" si="42"/>
        <v>2557954</v>
      </c>
      <c r="S165" s="222"/>
    </row>
    <row r="166" spans="1:19">
      <c r="A166" s="198" t="s">
        <v>680</v>
      </c>
      <c r="B166" s="8">
        <v>1127388893</v>
      </c>
      <c r="C166" s="8" t="s">
        <v>295</v>
      </c>
      <c r="D166" s="8" t="s">
        <v>296</v>
      </c>
      <c r="E166" s="8" t="s">
        <v>153</v>
      </c>
      <c r="F166" s="8" t="s">
        <v>297</v>
      </c>
      <c r="G166" s="8" t="s">
        <v>13</v>
      </c>
      <c r="H166" s="8" t="s">
        <v>14</v>
      </c>
      <c r="I166" s="80"/>
      <c r="J166" s="8">
        <v>30</v>
      </c>
      <c r="K166" s="44">
        <v>2465868</v>
      </c>
      <c r="L166" s="145">
        <v>2557954.36</v>
      </c>
      <c r="M166" s="9">
        <f t="shared" si="49"/>
        <v>255795.43599999999</v>
      </c>
      <c r="N166" s="9">
        <f t="shared" si="50"/>
        <v>48601.132839999998</v>
      </c>
      <c r="O166" s="9">
        <f t="shared" si="51"/>
        <v>2862350.9288400002</v>
      </c>
      <c r="P166" s="9">
        <f t="shared" si="37"/>
        <v>2862351</v>
      </c>
      <c r="Q166" s="123"/>
      <c r="R166" s="9">
        <f t="shared" si="42"/>
        <v>2557954</v>
      </c>
      <c r="S166" s="224"/>
    </row>
    <row r="167" spans="1:19" ht="15" thickBot="1">
      <c r="A167" s="198" t="s">
        <v>681</v>
      </c>
      <c r="B167" s="8">
        <v>12753966</v>
      </c>
      <c r="C167" s="8" t="s">
        <v>263</v>
      </c>
      <c r="D167" s="8" t="s">
        <v>264</v>
      </c>
      <c r="E167" s="8" t="s">
        <v>265</v>
      </c>
      <c r="F167" s="8" t="s">
        <v>266</v>
      </c>
      <c r="G167" s="8" t="s">
        <v>13</v>
      </c>
      <c r="H167" s="8" t="s">
        <v>14</v>
      </c>
      <c r="I167" s="80"/>
      <c r="J167" s="8">
        <v>30</v>
      </c>
      <c r="K167" s="44">
        <v>2465868</v>
      </c>
      <c r="L167" s="145">
        <v>2557954.36</v>
      </c>
      <c r="M167" s="9">
        <f t="shared" si="49"/>
        <v>255795.43599999999</v>
      </c>
      <c r="N167" s="9">
        <f t="shared" si="50"/>
        <v>48601.132839999998</v>
      </c>
      <c r="O167" s="9">
        <f t="shared" si="51"/>
        <v>2862350.9288400002</v>
      </c>
      <c r="P167" s="9">
        <f t="shared" si="37"/>
        <v>2862351</v>
      </c>
      <c r="Q167" s="123"/>
      <c r="R167" s="9">
        <f t="shared" si="42"/>
        <v>2557954</v>
      </c>
      <c r="S167" s="222"/>
    </row>
    <row r="168" spans="1:19" ht="15" thickBot="1">
      <c r="A168" s="198" t="s">
        <v>681</v>
      </c>
      <c r="B168" s="8">
        <v>52316756</v>
      </c>
      <c r="C168" s="205" t="s">
        <v>35</v>
      </c>
      <c r="D168" s="205" t="s">
        <v>767</v>
      </c>
      <c r="E168" s="205" t="s">
        <v>292</v>
      </c>
      <c r="F168" s="205"/>
      <c r="G168" s="205" t="s">
        <v>423</v>
      </c>
      <c r="H168" s="204">
        <v>45385</v>
      </c>
      <c r="I168" s="80"/>
      <c r="J168" s="200">
        <v>16</v>
      </c>
      <c r="K168" s="44">
        <v>2465868</v>
      </c>
      <c r="L168" s="145">
        <v>2557954.36</v>
      </c>
      <c r="M168" s="9">
        <f t="shared" si="49"/>
        <v>255795.43599999999</v>
      </c>
      <c r="N168" s="9">
        <f t="shared" si="50"/>
        <v>48601.132839999998</v>
      </c>
      <c r="O168" s="9">
        <f t="shared" si="51"/>
        <v>2862350.9288400002</v>
      </c>
      <c r="P168" s="9">
        <f t="shared" si="37"/>
        <v>1526587</v>
      </c>
      <c r="Q168" s="199" t="s">
        <v>857</v>
      </c>
      <c r="R168" s="9">
        <f t="shared" si="42"/>
        <v>1364242</v>
      </c>
      <c r="S168" s="223"/>
    </row>
    <row r="169" spans="1:19">
      <c r="A169" s="198" t="s">
        <v>681</v>
      </c>
      <c r="B169" s="109">
        <v>77106343</v>
      </c>
      <c r="C169" s="8" t="s">
        <v>778</v>
      </c>
      <c r="D169" s="8" t="s">
        <v>219</v>
      </c>
      <c r="E169" s="8" t="s">
        <v>250</v>
      </c>
      <c r="F169" s="8" t="s">
        <v>774</v>
      </c>
      <c r="G169" s="8" t="s">
        <v>13</v>
      </c>
      <c r="H169" s="80">
        <v>45429</v>
      </c>
      <c r="I169" s="80"/>
      <c r="J169" s="200">
        <v>14</v>
      </c>
      <c r="K169" s="44">
        <v>2465868</v>
      </c>
      <c r="L169" s="145">
        <v>2557954.36</v>
      </c>
      <c r="M169" s="9">
        <f t="shared" si="49"/>
        <v>255795.43599999999</v>
      </c>
      <c r="N169" s="9">
        <f t="shared" si="50"/>
        <v>48601.132839999998</v>
      </c>
      <c r="O169" s="9">
        <f t="shared" si="51"/>
        <v>2862350.9288400002</v>
      </c>
      <c r="P169" s="9">
        <f t="shared" si="37"/>
        <v>1335764</v>
      </c>
      <c r="Q169" s="201" t="s">
        <v>856</v>
      </c>
      <c r="R169" s="9">
        <f t="shared" si="42"/>
        <v>1193712</v>
      </c>
      <c r="S169" s="223"/>
    </row>
    <row r="170" spans="1:19">
      <c r="A170" s="198" t="s">
        <v>681</v>
      </c>
      <c r="B170" s="8">
        <v>39798258</v>
      </c>
      <c r="C170" s="8" t="s">
        <v>168</v>
      </c>
      <c r="D170" s="8" t="s">
        <v>169</v>
      </c>
      <c r="E170" s="8" t="s">
        <v>170</v>
      </c>
      <c r="F170" s="8"/>
      <c r="G170" s="8" t="s">
        <v>193</v>
      </c>
      <c r="H170" s="8" t="s">
        <v>14</v>
      </c>
      <c r="I170" s="80"/>
      <c r="J170" s="8">
        <v>30</v>
      </c>
      <c r="K170" s="44">
        <v>2465868</v>
      </c>
      <c r="L170" s="145">
        <v>2557954.36</v>
      </c>
      <c r="M170" s="9">
        <f t="shared" si="49"/>
        <v>255795.43599999999</v>
      </c>
      <c r="N170" s="9">
        <f t="shared" si="50"/>
        <v>48601.132839999998</v>
      </c>
      <c r="O170" s="9">
        <f t="shared" si="51"/>
        <v>2862350.9288400002</v>
      </c>
      <c r="P170" s="9">
        <f t="shared" si="37"/>
        <v>2862351</v>
      </c>
      <c r="Q170" s="123"/>
      <c r="R170" s="9">
        <f t="shared" si="42"/>
        <v>2557954</v>
      </c>
      <c r="S170" s="223"/>
    </row>
    <row r="171" spans="1:19">
      <c r="A171" s="198" t="s">
        <v>681</v>
      </c>
      <c r="B171" s="8">
        <v>52800585</v>
      </c>
      <c r="C171" s="8" t="s">
        <v>254</v>
      </c>
      <c r="D171" s="8" t="s">
        <v>255</v>
      </c>
      <c r="E171" s="8" t="s">
        <v>60</v>
      </c>
      <c r="F171" s="8" t="s">
        <v>54</v>
      </c>
      <c r="G171" s="8" t="s">
        <v>193</v>
      </c>
      <c r="H171" s="8" t="s">
        <v>14</v>
      </c>
      <c r="I171" s="80"/>
      <c r="J171" s="8">
        <v>30</v>
      </c>
      <c r="K171" s="44">
        <v>2465868</v>
      </c>
      <c r="L171" s="145">
        <v>2557954.36</v>
      </c>
      <c r="M171" s="9">
        <f t="shared" si="49"/>
        <v>255795.43599999999</v>
      </c>
      <c r="N171" s="9">
        <f t="shared" si="50"/>
        <v>48601.132839999998</v>
      </c>
      <c r="O171" s="9">
        <f t="shared" si="51"/>
        <v>2862350.9288400002</v>
      </c>
      <c r="P171" s="9">
        <f t="shared" si="37"/>
        <v>2862351</v>
      </c>
      <c r="Q171" s="123"/>
      <c r="R171" s="9">
        <f t="shared" si="42"/>
        <v>2557954</v>
      </c>
      <c r="S171" s="223"/>
    </row>
    <row r="172" spans="1:19">
      <c r="A172" s="198" t="s">
        <v>681</v>
      </c>
      <c r="B172" s="8">
        <v>53153000</v>
      </c>
      <c r="C172" s="8" t="s">
        <v>28</v>
      </c>
      <c r="D172" s="8" t="s">
        <v>28</v>
      </c>
      <c r="E172" s="8" t="s">
        <v>32</v>
      </c>
      <c r="F172" s="8" t="s">
        <v>33</v>
      </c>
      <c r="G172" s="8" t="s">
        <v>193</v>
      </c>
      <c r="H172" s="8" t="s">
        <v>14</v>
      </c>
      <c r="I172" s="80"/>
      <c r="J172" s="8">
        <v>30</v>
      </c>
      <c r="K172" s="44">
        <v>2465868</v>
      </c>
      <c r="L172" s="145">
        <v>2557954.36</v>
      </c>
      <c r="M172" s="9">
        <f t="shared" si="49"/>
        <v>255795.43599999999</v>
      </c>
      <c r="N172" s="9">
        <f t="shared" si="50"/>
        <v>48601.132839999998</v>
      </c>
      <c r="O172" s="9">
        <f t="shared" si="51"/>
        <v>2862350.9288400002</v>
      </c>
      <c r="P172" s="9">
        <f t="shared" si="37"/>
        <v>2862351</v>
      </c>
      <c r="Q172" s="123"/>
      <c r="R172" s="9">
        <f t="shared" si="42"/>
        <v>2557954</v>
      </c>
      <c r="S172" s="223"/>
    </row>
    <row r="173" spans="1:19">
      <c r="A173" s="198" t="s">
        <v>681</v>
      </c>
      <c r="B173" s="8">
        <v>1010219099</v>
      </c>
      <c r="C173" s="8" t="s">
        <v>267</v>
      </c>
      <c r="D173" s="8"/>
      <c r="E173" s="8" t="s">
        <v>268</v>
      </c>
      <c r="F173" s="8" t="s">
        <v>269</v>
      </c>
      <c r="G173" s="8" t="s">
        <v>193</v>
      </c>
      <c r="H173" s="8" t="s">
        <v>14</v>
      </c>
      <c r="I173" s="80"/>
      <c r="J173" s="8">
        <v>30</v>
      </c>
      <c r="K173" s="44">
        <v>2465868</v>
      </c>
      <c r="L173" s="145">
        <v>2557954.36</v>
      </c>
      <c r="M173" s="9">
        <f t="shared" si="49"/>
        <v>255795.43599999999</v>
      </c>
      <c r="N173" s="9">
        <f t="shared" si="50"/>
        <v>48601.132839999998</v>
      </c>
      <c r="O173" s="9">
        <f t="shared" si="51"/>
        <v>2862350.9288400002</v>
      </c>
      <c r="P173" s="9">
        <f t="shared" si="37"/>
        <v>2862351</v>
      </c>
      <c r="Q173" s="123"/>
      <c r="R173" s="9">
        <f t="shared" si="42"/>
        <v>2557954</v>
      </c>
      <c r="S173" s="224"/>
    </row>
    <row r="174" spans="1:19">
      <c r="A174" s="198" t="s">
        <v>682</v>
      </c>
      <c r="B174" s="8">
        <v>52038209</v>
      </c>
      <c r="C174" s="8" t="s">
        <v>256</v>
      </c>
      <c r="D174" s="8" t="s">
        <v>258</v>
      </c>
      <c r="E174" s="8" t="s">
        <v>259</v>
      </c>
      <c r="F174" s="8"/>
      <c r="G174" s="8" t="s">
        <v>193</v>
      </c>
      <c r="H174" s="8" t="s">
        <v>14</v>
      </c>
      <c r="I174" s="80"/>
      <c r="J174" s="8">
        <v>30</v>
      </c>
      <c r="K174" s="44">
        <v>2465868</v>
      </c>
      <c r="L174" s="145">
        <v>2557954.36</v>
      </c>
      <c r="M174" s="9">
        <f t="shared" si="49"/>
        <v>255795.43599999999</v>
      </c>
      <c r="N174" s="9">
        <f t="shared" si="50"/>
        <v>48601.132839999998</v>
      </c>
      <c r="O174" s="9">
        <f t="shared" si="51"/>
        <v>2862350.9288400002</v>
      </c>
      <c r="P174" s="9">
        <f t="shared" si="37"/>
        <v>2862351</v>
      </c>
      <c r="Q174" s="123"/>
      <c r="R174" s="9">
        <f t="shared" si="42"/>
        <v>2557954</v>
      </c>
      <c r="S174" s="91"/>
    </row>
    <row r="175" spans="1:19" ht="22.5">
      <c r="A175" s="198" t="s">
        <v>683</v>
      </c>
      <c r="B175" s="8">
        <v>1065241408</v>
      </c>
      <c r="C175" s="8" t="s">
        <v>384</v>
      </c>
      <c r="D175" s="8" t="s">
        <v>385</v>
      </c>
      <c r="E175" s="8" t="s">
        <v>386</v>
      </c>
      <c r="F175" s="8" t="s">
        <v>387</v>
      </c>
      <c r="G175" s="8" t="s">
        <v>89</v>
      </c>
      <c r="H175" s="8" t="s">
        <v>360</v>
      </c>
      <c r="I175" s="80">
        <v>45412</v>
      </c>
      <c r="J175" s="203">
        <v>0</v>
      </c>
      <c r="K175" s="44">
        <v>2465868</v>
      </c>
      <c r="L175" s="145">
        <v>2557954.36</v>
      </c>
      <c r="M175" s="9">
        <f t="shared" ref="M175:M195" si="52">+L175*10%</f>
        <v>255795.43599999999</v>
      </c>
      <c r="N175" s="9">
        <f t="shared" ref="N175:N195" si="53">+M175*19%</f>
        <v>48601.132839999998</v>
      </c>
      <c r="O175" s="9">
        <f t="shared" ref="O175:O195" si="54">+L175+M175+N175</f>
        <v>2862350.9288400002</v>
      </c>
      <c r="P175" s="9">
        <f t="shared" si="37"/>
        <v>0</v>
      </c>
      <c r="Q175" s="123"/>
      <c r="R175" s="9">
        <f t="shared" si="42"/>
        <v>0</v>
      </c>
      <c r="S175" s="222"/>
    </row>
    <row r="176" spans="1:19" ht="22.5">
      <c r="A176" s="198" t="s">
        <v>683</v>
      </c>
      <c r="B176" s="8">
        <v>79812858</v>
      </c>
      <c r="C176" s="8" t="s">
        <v>201</v>
      </c>
      <c r="D176" s="8" t="s">
        <v>786</v>
      </c>
      <c r="E176" s="8" t="s">
        <v>787</v>
      </c>
      <c r="F176" s="8"/>
      <c r="G176" s="8" t="s">
        <v>89</v>
      </c>
      <c r="H176" s="80">
        <v>45429</v>
      </c>
      <c r="I176" s="80"/>
      <c r="J176" s="200">
        <v>14</v>
      </c>
      <c r="K176" s="44">
        <v>2465868</v>
      </c>
      <c r="L176" s="145">
        <v>2557954.36</v>
      </c>
      <c r="M176" s="9">
        <f t="shared" si="52"/>
        <v>255795.43599999999</v>
      </c>
      <c r="N176" s="9">
        <f t="shared" si="53"/>
        <v>48601.132839999998</v>
      </c>
      <c r="O176" s="9">
        <f t="shared" si="54"/>
        <v>2862350.9288400002</v>
      </c>
      <c r="P176" s="9">
        <f t="shared" si="37"/>
        <v>1335764</v>
      </c>
      <c r="Q176" s="199" t="s">
        <v>788</v>
      </c>
      <c r="R176" s="9">
        <f t="shared" si="42"/>
        <v>1193712</v>
      </c>
      <c r="S176" s="223"/>
    </row>
    <row r="177" spans="1:19" ht="22.5">
      <c r="A177" s="198" t="s">
        <v>683</v>
      </c>
      <c r="B177" s="8">
        <v>52028199</v>
      </c>
      <c r="C177" s="8" t="s">
        <v>390</v>
      </c>
      <c r="D177" s="8" t="s">
        <v>391</v>
      </c>
      <c r="E177" s="8" t="s">
        <v>392</v>
      </c>
      <c r="F177" s="8"/>
      <c r="G177" s="8" t="s">
        <v>193</v>
      </c>
      <c r="H177" s="8" t="s">
        <v>360</v>
      </c>
      <c r="I177" s="80"/>
      <c r="J177" s="8">
        <v>30</v>
      </c>
      <c r="K177" s="44">
        <v>2465868</v>
      </c>
      <c r="L177" s="145">
        <v>2557954.36</v>
      </c>
      <c r="M177" s="9">
        <f t="shared" si="52"/>
        <v>255795.43599999999</v>
      </c>
      <c r="N177" s="9">
        <f t="shared" si="53"/>
        <v>48601.132839999998</v>
      </c>
      <c r="O177" s="9">
        <f t="shared" si="54"/>
        <v>2862350.9288400002</v>
      </c>
      <c r="P177" s="9">
        <f t="shared" si="37"/>
        <v>2862351</v>
      </c>
      <c r="Q177" s="123"/>
      <c r="R177" s="9">
        <f t="shared" si="42"/>
        <v>2557954</v>
      </c>
      <c r="S177" s="223"/>
    </row>
    <row r="178" spans="1:19">
      <c r="A178" s="198" t="s">
        <v>671</v>
      </c>
      <c r="B178" s="8">
        <v>1016105801</v>
      </c>
      <c r="C178" s="8" t="s">
        <v>216</v>
      </c>
      <c r="D178" s="8" t="s">
        <v>222</v>
      </c>
      <c r="E178" s="8" t="s">
        <v>105</v>
      </c>
      <c r="F178" s="8" t="s">
        <v>106</v>
      </c>
      <c r="G178" s="8" t="s">
        <v>193</v>
      </c>
      <c r="H178" s="8" t="s">
        <v>14</v>
      </c>
      <c r="I178" s="80"/>
      <c r="J178" s="8">
        <v>30</v>
      </c>
      <c r="K178" s="44">
        <v>2465868</v>
      </c>
      <c r="L178" s="145">
        <v>2557954.36</v>
      </c>
      <c r="M178" s="9">
        <f t="shared" si="52"/>
        <v>255795.43599999999</v>
      </c>
      <c r="N178" s="9">
        <f t="shared" si="53"/>
        <v>48601.132839999998</v>
      </c>
      <c r="O178" s="9">
        <f t="shared" si="54"/>
        <v>2862350.9288400002</v>
      </c>
      <c r="P178" s="9">
        <f t="shared" si="37"/>
        <v>2862351</v>
      </c>
      <c r="Q178" s="123"/>
      <c r="R178" s="9">
        <f t="shared" si="42"/>
        <v>2557954</v>
      </c>
      <c r="S178" s="223"/>
    </row>
    <row r="179" spans="1:19">
      <c r="A179" s="198" t="s">
        <v>672</v>
      </c>
      <c r="B179" s="8">
        <v>1021395108</v>
      </c>
      <c r="C179" s="8" t="s">
        <v>171</v>
      </c>
      <c r="D179" s="8" t="s">
        <v>222</v>
      </c>
      <c r="E179" s="8" t="s">
        <v>240</v>
      </c>
      <c r="F179" s="8" t="s">
        <v>241</v>
      </c>
      <c r="G179" s="8" t="s">
        <v>193</v>
      </c>
      <c r="H179" s="8" t="s">
        <v>14</v>
      </c>
      <c r="I179" s="80"/>
      <c r="J179" s="8">
        <v>30</v>
      </c>
      <c r="K179" s="44">
        <v>2465868</v>
      </c>
      <c r="L179" s="145">
        <v>2557954.36</v>
      </c>
      <c r="M179" s="9">
        <f t="shared" si="52"/>
        <v>255795.43599999999</v>
      </c>
      <c r="N179" s="9">
        <f t="shared" si="53"/>
        <v>48601.132839999998</v>
      </c>
      <c r="O179" s="9">
        <f t="shared" si="54"/>
        <v>2862350.9288400002</v>
      </c>
      <c r="P179" s="9">
        <f t="shared" si="37"/>
        <v>2862351</v>
      </c>
      <c r="Q179" s="123"/>
      <c r="R179" s="9">
        <f t="shared" si="42"/>
        <v>2557954</v>
      </c>
      <c r="S179" s="223"/>
    </row>
    <row r="180" spans="1:19" ht="22.5">
      <c r="A180" s="198" t="s">
        <v>683</v>
      </c>
      <c r="B180" s="8">
        <v>1024547275</v>
      </c>
      <c r="C180" s="8" t="s">
        <v>121</v>
      </c>
      <c r="D180" s="8" t="s">
        <v>122</v>
      </c>
      <c r="E180" s="8" t="s">
        <v>123</v>
      </c>
      <c r="F180" s="8" t="s">
        <v>124</v>
      </c>
      <c r="G180" s="8" t="s">
        <v>193</v>
      </c>
      <c r="H180" s="8" t="s">
        <v>14</v>
      </c>
      <c r="I180" s="80"/>
      <c r="J180" s="8">
        <v>30</v>
      </c>
      <c r="K180" s="44">
        <v>2465868</v>
      </c>
      <c r="L180" s="145">
        <v>2557954.36</v>
      </c>
      <c r="M180" s="9">
        <f t="shared" si="52"/>
        <v>255795.43599999999</v>
      </c>
      <c r="N180" s="9">
        <f t="shared" si="53"/>
        <v>48601.132839999998</v>
      </c>
      <c r="O180" s="9">
        <f t="shared" si="54"/>
        <v>2862350.9288400002</v>
      </c>
      <c r="P180" s="9">
        <f t="shared" si="37"/>
        <v>2862351</v>
      </c>
      <c r="Q180" s="123"/>
      <c r="R180" s="9">
        <f t="shared" si="42"/>
        <v>2557954</v>
      </c>
      <c r="S180" s="223"/>
    </row>
    <row r="181" spans="1:19" ht="22.5">
      <c r="A181" s="198" t="s">
        <v>683</v>
      </c>
      <c r="B181" s="8">
        <v>79449859</v>
      </c>
      <c r="C181" s="8" t="s">
        <v>277</v>
      </c>
      <c r="D181" s="8" t="s">
        <v>78</v>
      </c>
      <c r="E181" s="8" t="s">
        <v>230</v>
      </c>
      <c r="F181" s="8" t="s">
        <v>329</v>
      </c>
      <c r="G181" s="8" t="s">
        <v>13</v>
      </c>
      <c r="H181" s="8" t="s">
        <v>14</v>
      </c>
      <c r="I181" s="80"/>
      <c r="J181" s="8">
        <v>30</v>
      </c>
      <c r="K181" s="44">
        <v>2465868</v>
      </c>
      <c r="L181" s="145">
        <v>2557954.36</v>
      </c>
      <c r="M181" s="9">
        <f t="shared" si="52"/>
        <v>255795.43599999999</v>
      </c>
      <c r="N181" s="9">
        <f t="shared" si="53"/>
        <v>48601.132839999998</v>
      </c>
      <c r="O181" s="9">
        <f t="shared" si="54"/>
        <v>2862350.9288400002</v>
      </c>
      <c r="P181" s="9">
        <f t="shared" si="37"/>
        <v>2862351</v>
      </c>
      <c r="Q181" s="123"/>
      <c r="R181" s="9">
        <f t="shared" si="42"/>
        <v>2557954</v>
      </c>
      <c r="S181" s="223"/>
    </row>
    <row r="182" spans="1:19" ht="22.5">
      <c r="A182" s="198" t="s">
        <v>683</v>
      </c>
      <c r="B182" s="8">
        <v>1015398680</v>
      </c>
      <c r="C182" s="8" t="s">
        <v>19</v>
      </c>
      <c r="D182" s="8" t="s">
        <v>28</v>
      </c>
      <c r="E182" s="8" t="s">
        <v>289</v>
      </c>
      <c r="F182" s="8" t="s">
        <v>290</v>
      </c>
      <c r="G182" s="8" t="s">
        <v>13</v>
      </c>
      <c r="H182" s="8" t="s">
        <v>14</v>
      </c>
      <c r="I182" s="80"/>
      <c r="J182" s="200">
        <v>29</v>
      </c>
      <c r="K182" s="44">
        <v>2465868</v>
      </c>
      <c r="L182" s="145">
        <v>2557954.36</v>
      </c>
      <c r="M182" s="9">
        <f t="shared" si="52"/>
        <v>255795.43599999999</v>
      </c>
      <c r="N182" s="9">
        <f t="shared" si="53"/>
        <v>48601.132839999998</v>
      </c>
      <c r="O182" s="9">
        <f t="shared" si="54"/>
        <v>2862350.9288400002</v>
      </c>
      <c r="P182" s="9">
        <f t="shared" si="37"/>
        <v>2766939</v>
      </c>
      <c r="Q182" s="199" t="s">
        <v>846</v>
      </c>
      <c r="R182" s="9">
        <f t="shared" si="42"/>
        <v>2472689</v>
      </c>
      <c r="S182" s="223"/>
    </row>
    <row r="183" spans="1:19" ht="22.5">
      <c r="A183" s="198" t="s">
        <v>683</v>
      </c>
      <c r="B183" s="8">
        <v>53048504</v>
      </c>
      <c r="C183" s="8" t="s">
        <v>784</v>
      </c>
      <c r="D183" s="8"/>
      <c r="E183" s="8" t="s">
        <v>328</v>
      </c>
      <c r="F183" s="8"/>
      <c r="G183" s="8" t="s">
        <v>423</v>
      </c>
      <c r="H183" s="8"/>
      <c r="I183" s="80"/>
      <c r="J183" s="200">
        <v>1</v>
      </c>
      <c r="K183" s="44">
        <v>2465868</v>
      </c>
      <c r="L183" s="145">
        <v>2557954.36</v>
      </c>
      <c r="M183" s="9">
        <f t="shared" si="52"/>
        <v>255795.43599999999</v>
      </c>
      <c r="N183" s="9">
        <f t="shared" si="53"/>
        <v>48601.132839999998</v>
      </c>
      <c r="O183" s="9">
        <f t="shared" si="54"/>
        <v>2862350.9288400002</v>
      </c>
      <c r="P183" s="9">
        <f t="shared" si="37"/>
        <v>95412</v>
      </c>
      <c r="Q183" s="199" t="s">
        <v>847</v>
      </c>
      <c r="R183" s="9">
        <f t="shared" si="42"/>
        <v>85265</v>
      </c>
      <c r="S183" s="223"/>
    </row>
    <row r="184" spans="1:19" ht="22.5">
      <c r="A184" s="198" t="s">
        <v>683</v>
      </c>
      <c r="B184" s="8">
        <v>1023941569</v>
      </c>
      <c r="C184" s="8" t="s">
        <v>41</v>
      </c>
      <c r="D184" s="8" t="s">
        <v>42</v>
      </c>
      <c r="E184" s="8" t="s">
        <v>43</v>
      </c>
      <c r="F184" s="8" t="s">
        <v>44</v>
      </c>
      <c r="G184" s="8" t="s">
        <v>45</v>
      </c>
      <c r="H184" s="8" t="s">
        <v>14</v>
      </c>
      <c r="I184" s="80"/>
      <c r="J184" s="8">
        <v>30</v>
      </c>
      <c r="K184" s="44">
        <v>2465868</v>
      </c>
      <c r="L184" s="145">
        <v>2557954.36</v>
      </c>
      <c r="M184" s="9">
        <f t="shared" si="52"/>
        <v>255795.43599999999</v>
      </c>
      <c r="N184" s="9">
        <f t="shared" si="53"/>
        <v>48601.132839999998</v>
      </c>
      <c r="O184" s="9">
        <f t="shared" si="54"/>
        <v>2862350.9288400002</v>
      </c>
      <c r="P184" s="9">
        <f t="shared" si="37"/>
        <v>2862351</v>
      </c>
      <c r="Q184" s="123"/>
      <c r="R184" s="9">
        <f t="shared" si="42"/>
        <v>2557954</v>
      </c>
      <c r="S184" s="224"/>
    </row>
    <row r="185" spans="1:19" ht="22.5">
      <c r="A185" s="198" t="s">
        <v>684</v>
      </c>
      <c r="B185" s="8">
        <v>52465439</v>
      </c>
      <c r="C185" s="8" t="s">
        <v>201</v>
      </c>
      <c r="D185" s="8" t="s">
        <v>127</v>
      </c>
      <c r="E185" s="8" t="s">
        <v>128</v>
      </c>
      <c r="F185" s="8"/>
      <c r="G185" s="8" t="s">
        <v>193</v>
      </c>
      <c r="H185" s="8" t="s">
        <v>14</v>
      </c>
      <c r="I185" s="80"/>
      <c r="J185" s="200">
        <v>27</v>
      </c>
      <c r="K185" s="44">
        <v>2465868</v>
      </c>
      <c r="L185" s="145">
        <v>2557954.36</v>
      </c>
      <c r="M185" s="9">
        <f t="shared" si="52"/>
        <v>255795.43599999999</v>
      </c>
      <c r="N185" s="9">
        <f t="shared" si="53"/>
        <v>48601.132839999998</v>
      </c>
      <c r="O185" s="9">
        <f t="shared" si="54"/>
        <v>2862350.9288400002</v>
      </c>
      <c r="P185" s="9">
        <f t="shared" si="37"/>
        <v>2576116</v>
      </c>
      <c r="Q185" s="199" t="s">
        <v>883</v>
      </c>
      <c r="R185" s="9">
        <f t="shared" si="42"/>
        <v>2302159</v>
      </c>
      <c r="S185" s="222"/>
    </row>
    <row r="186" spans="1:19" ht="22.5">
      <c r="A186" s="198" t="s">
        <v>684</v>
      </c>
      <c r="B186" s="8">
        <v>52832379</v>
      </c>
      <c r="C186" s="8" t="s">
        <v>216</v>
      </c>
      <c r="D186" s="8" t="s">
        <v>219</v>
      </c>
      <c r="E186" s="8" t="s">
        <v>220</v>
      </c>
      <c r="F186" s="8" t="s">
        <v>221</v>
      </c>
      <c r="G186" s="8" t="s">
        <v>193</v>
      </c>
      <c r="H186" s="8" t="s">
        <v>14</v>
      </c>
      <c r="I186" s="80"/>
      <c r="J186" s="8">
        <v>30</v>
      </c>
      <c r="K186" s="44">
        <v>2465868</v>
      </c>
      <c r="L186" s="145">
        <v>2557954.36</v>
      </c>
      <c r="M186" s="9">
        <f t="shared" si="52"/>
        <v>255795.43599999999</v>
      </c>
      <c r="N186" s="9">
        <f t="shared" si="53"/>
        <v>48601.132839999998</v>
      </c>
      <c r="O186" s="9">
        <f t="shared" si="54"/>
        <v>2862350.9288400002</v>
      </c>
      <c r="P186" s="9">
        <f t="shared" si="37"/>
        <v>2862351</v>
      </c>
      <c r="Q186" s="123"/>
      <c r="R186" s="9">
        <f t="shared" si="42"/>
        <v>2557954</v>
      </c>
      <c r="S186" s="223"/>
    </row>
    <row r="187" spans="1:19" ht="22.5">
      <c r="A187" s="198" t="s">
        <v>684</v>
      </c>
      <c r="B187" s="8">
        <v>51909861</v>
      </c>
      <c r="C187" s="8" t="s">
        <v>41</v>
      </c>
      <c r="D187" s="8"/>
      <c r="E187" s="8" t="s">
        <v>71</v>
      </c>
      <c r="F187" s="8" t="s">
        <v>446</v>
      </c>
      <c r="G187" s="8" t="s">
        <v>193</v>
      </c>
      <c r="H187" s="80">
        <v>45407</v>
      </c>
      <c r="I187" s="80"/>
      <c r="J187" s="200">
        <v>13</v>
      </c>
      <c r="K187" s="44">
        <v>2465868</v>
      </c>
      <c r="L187" s="145">
        <v>2557954.36</v>
      </c>
      <c r="M187" s="9">
        <f t="shared" si="52"/>
        <v>255795.43599999999</v>
      </c>
      <c r="N187" s="9">
        <f t="shared" si="53"/>
        <v>48601.132839999998</v>
      </c>
      <c r="O187" s="9">
        <f t="shared" si="54"/>
        <v>2862350.9288400002</v>
      </c>
      <c r="P187" s="9">
        <f t="shared" si="37"/>
        <v>1240352</v>
      </c>
      <c r="Q187" s="199" t="s">
        <v>881</v>
      </c>
      <c r="R187" s="9">
        <f t="shared" si="42"/>
        <v>1108447</v>
      </c>
      <c r="S187" s="223"/>
    </row>
    <row r="188" spans="1:19" ht="22.5">
      <c r="A188" s="198" t="s">
        <v>684</v>
      </c>
      <c r="B188" s="8">
        <v>1082243640</v>
      </c>
      <c r="C188" s="8" t="s">
        <v>141</v>
      </c>
      <c r="D188" s="8" t="s">
        <v>142</v>
      </c>
      <c r="E188" s="8" t="s">
        <v>143</v>
      </c>
      <c r="F188" s="8"/>
      <c r="G188" s="8" t="s">
        <v>193</v>
      </c>
      <c r="H188" s="8" t="s">
        <v>14</v>
      </c>
      <c r="I188" s="80"/>
      <c r="J188" s="200">
        <v>17</v>
      </c>
      <c r="K188" s="44">
        <v>2465868</v>
      </c>
      <c r="L188" s="145">
        <v>2557954.36</v>
      </c>
      <c r="M188" s="9">
        <f>+L188*10%</f>
        <v>255795.43599999999</v>
      </c>
      <c r="N188" s="9">
        <f>+M188*19%</f>
        <v>48601.132839999998</v>
      </c>
      <c r="O188" s="9">
        <f>+L188+M188+N188</f>
        <v>2862350.9288400002</v>
      </c>
      <c r="P188" s="9">
        <f>+ROUND(((O188/30)*J188),0)</f>
        <v>1621999</v>
      </c>
      <c r="Q188" s="199" t="s">
        <v>882</v>
      </c>
      <c r="R188" s="9">
        <f t="shared" si="42"/>
        <v>1449507</v>
      </c>
      <c r="S188" s="223"/>
    </row>
    <row r="189" spans="1:19" ht="22.5">
      <c r="A189" s="198" t="s">
        <v>684</v>
      </c>
      <c r="B189" s="8">
        <v>14191476</v>
      </c>
      <c r="C189" s="8" t="s">
        <v>50</v>
      </c>
      <c r="D189" s="8" t="s">
        <v>205</v>
      </c>
      <c r="E189" s="8" t="s">
        <v>206</v>
      </c>
      <c r="F189" s="8"/>
      <c r="G189" s="109" t="s">
        <v>89</v>
      </c>
      <c r="H189" s="8" t="s">
        <v>14</v>
      </c>
      <c r="I189" s="80"/>
      <c r="J189" s="8">
        <v>30</v>
      </c>
      <c r="K189" s="44">
        <v>2465868</v>
      </c>
      <c r="L189" s="145">
        <v>2557954.36</v>
      </c>
      <c r="M189" s="9">
        <f t="shared" si="52"/>
        <v>255795.43599999999</v>
      </c>
      <c r="N189" s="9">
        <f t="shared" si="53"/>
        <v>48601.132839999998</v>
      </c>
      <c r="O189" s="9">
        <f t="shared" si="54"/>
        <v>2862350.9288400002</v>
      </c>
      <c r="P189" s="9">
        <f t="shared" si="37"/>
        <v>2862351</v>
      </c>
      <c r="Q189" s="123"/>
      <c r="R189" s="9">
        <f t="shared" si="42"/>
        <v>2557954</v>
      </c>
      <c r="S189" s="223"/>
    </row>
    <row r="190" spans="1:19" ht="22.5">
      <c r="A190" s="198" t="s">
        <v>684</v>
      </c>
      <c r="B190" s="8">
        <v>80194605</v>
      </c>
      <c r="C190" s="8" t="s">
        <v>440</v>
      </c>
      <c r="D190" s="8" t="s">
        <v>441</v>
      </c>
      <c r="E190" s="8" t="s">
        <v>442</v>
      </c>
      <c r="F190" s="8" t="s">
        <v>175</v>
      </c>
      <c r="G190" s="8" t="s">
        <v>13</v>
      </c>
      <c r="H190" s="8" t="s">
        <v>433</v>
      </c>
      <c r="I190" s="80"/>
      <c r="J190" s="8">
        <v>30</v>
      </c>
      <c r="K190" s="44">
        <v>2465868</v>
      </c>
      <c r="L190" s="145">
        <v>2557954.36</v>
      </c>
      <c r="M190" s="9">
        <f t="shared" si="52"/>
        <v>255795.43599999999</v>
      </c>
      <c r="N190" s="9">
        <f t="shared" si="53"/>
        <v>48601.132839999998</v>
      </c>
      <c r="O190" s="9">
        <f t="shared" si="54"/>
        <v>2862350.9288400002</v>
      </c>
      <c r="P190" s="9">
        <f t="shared" si="37"/>
        <v>2862351</v>
      </c>
      <c r="Q190" s="123"/>
      <c r="R190" s="9">
        <f t="shared" si="42"/>
        <v>2557954</v>
      </c>
      <c r="S190" s="224"/>
    </row>
    <row r="191" spans="1:19" ht="22.5">
      <c r="A191" s="198" t="s">
        <v>684</v>
      </c>
      <c r="B191" s="8">
        <v>122000896</v>
      </c>
      <c r="C191" s="8" t="s">
        <v>776</v>
      </c>
      <c r="D191" s="8" t="s">
        <v>777</v>
      </c>
      <c r="E191" s="8" t="s">
        <v>25</v>
      </c>
      <c r="F191" s="8"/>
      <c r="G191" s="8" t="s">
        <v>13</v>
      </c>
      <c r="H191" s="80">
        <v>45429</v>
      </c>
      <c r="I191" s="80"/>
      <c r="J191" s="200">
        <v>14</v>
      </c>
      <c r="K191" s="44">
        <v>2465868</v>
      </c>
      <c r="L191" s="145">
        <v>2557954.36</v>
      </c>
      <c r="M191" s="9">
        <f t="shared" si="52"/>
        <v>255795.43599999999</v>
      </c>
      <c r="N191" s="9">
        <f t="shared" si="53"/>
        <v>48601.132839999998</v>
      </c>
      <c r="O191" s="9">
        <f t="shared" si="54"/>
        <v>2862350.9288400002</v>
      </c>
      <c r="P191" s="9">
        <f t="shared" si="37"/>
        <v>1335764</v>
      </c>
      <c r="Q191" s="201" t="s">
        <v>884</v>
      </c>
      <c r="R191" s="9">
        <f t="shared" si="42"/>
        <v>1193712</v>
      </c>
      <c r="S191" s="177"/>
    </row>
    <row r="192" spans="1:19" ht="22.5">
      <c r="A192" s="198" t="s">
        <v>685</v>
      </c>
      <c r="B192" s="8">
        <v>52746420</v>
      </c>
      <c r="C192" s="8" t="s">
        <v>285</v>
      </c>
      <c r="D192" s="8" t="s">
        <v>286</v>
      </c>
      <c r="E192" s="8" t="s">
        <v>287</v>
      </c>
      <c r="F192" s="8" t="s">
        <v>288</v>
      </c>
      <c r="G192" s="8" t="s">
        <v>193</v>
      </c>
      <c r="H192" s="8" t="s">
        <v>14</v>
      </c>
      <c r="I192" s="80"/>
      <c r="J192" s="8">
        <v>30</v>
      </c>
      <c r="K192" s="44">
        <v>2465868</v>
      </c>
      <c r="L192" s="145">
        <v>2557954.36</v>
      </c>
      <c r="M192" s="9">
        <f t="shared" si="52"/>
        <v>255795.43599999999</v>
      </c>
      <c r="N192" s="9">
        <f t="shared" si="53"/>
        <v>48601.132839999998</v>
      </c>
      <c r="O192" s="9">
        <f t="shared" si="54"/>
        <v>2862350.9288400002</v>
      </c>
      <c r="P192" s="9">
        <f t="shared" si="37"/>
        <v>2862351</v>
      </c>
      <c r="Q192" s="123"/>
      <c r="R192" s="9">
        <f t="shared" si="42"/>
        <v>2557954</v>
      </c>
      <c r="S192" s="222"/>
    </row>
    <row r="193" spans="1:19" ht="22.5">
      <c r="A193" s="198" t="s">
        <v>685</v>
      </c>
      <c r="B193" s="8">
        <v>52957218</v>
      </c>
      <c r="C193" s="8" t="s">
        <v>19</v>
      </c>
      <c r="D193" s="8" t="s">
        <v>291</v>
      </c>
      <c r="E193" s="8" t="s">
        <v>292</v>
      </c>
      <c r="F193" s="8" t="s">
        <v>120</v>
      </c>
      <c r="G193" s="8" t="s">
        <v>193</v>
      </c>
      <c r="H193" s="8" t="s">
        <v>14</v>
      </c>
      <c r="I193" s="80"/>
      <c r="J193" s="8">
        <v>30</v>
      </c>
      <c r="K193" s="44">
        <v>2465868</v>
      </c>
      <c r="L193" s="145">
        <v>2557954.36</v>
      </c>
      <c r="M193" s="9">
        <f t="shared" si="52"/>
        <v>255795.43599999999</v>
      </c>
      <c r="N193" s="9">
        <f t="shared" si="53"/>
        <v>48601.132839999998</v>
      </c>
      <c r="O193" s="9">
        <f t="shared" si="54"/>
        <v>2862350.9288400002</v>
      </c>
      <c r="P193" s="9">
        <f t="shared" si="37"/>
        <v>2862351</v>
      </c>
      <c r="Q193" s="123"/>
      <c r="R193" s="9">
        <f t="shared" si="42"/>
        <v>2557954</v>
      </c>
      <c r="S193" s="223"/>
    </row>
    <row r="194" spans="1:19" ht="22.5">
      <c r="A194" s="198" t="s">
        <v>685</v>
      </c>
      <c r="B194" s="8">
        <v>1026265130</v>
      </c>
      <c r="C194" s="8" t="s">
        <v>316</v>
      </c>
      <c r="D194" s="8" t="s">
        <v>260</v>
      </c>
      <c r="E194" s="8" t="s">
        <v>319</v>
      </c>
      <c r="F194" s="8"/>
      <c r="G194" s="8" t="s">
        <v>193</v>
      </c>
      <c r="H194" s="8" t="s">
        <v>14</v>
      </c>
      <c r="I194" s="80"/>
      <c r="J194" s="8">
        <v>30</v>
      </c>
      <c r="K194" s="44">
        <v>2465868</v>
      </c>
      <c r="L194" s="145">
        <v>2557954.36</v>
      </c>
      <c r="M194" s="9">
        <f t="shared" si="52"/>
        <v>255795.43599999999</v>
      </c>
      <c r="N194" s="9">
        <f t="shared" si="53"/>
        <v>48601.132839999998</v>
      </c>
      <c r="O194" s="9">
        <f t="shared" si="54"/>
        <v>2862350.9288400002</v>
      </c>
      <c r="P194" s="9">
        <f t="shared" si="37"/>
        <v>2862351</v>
      </c>
      <c r="Q194" s="123"/>
      <c r="R194" s="9">
        <f t="shared" si="42"/>
        <v>2557954</v>
      </c>
      <c r="S194" s="223"/>
    </row>
    <row r="195" spans="1:19" ht="22.5">
      <c r="A195" s="198" t="s">
        <v>685</v>
      </c>
      <c r="B195" s="8">
        <v>1023961022</v>
      </c>
      <c r="C195" s="8" t="s">
        <v>300</v>
      </c>
      <c r="D195" s="8" t="s">
        <v>301</v>
      </c>
      <c r="E195" s="8" t="s">
        <v>302</v>
      </c>
      <c r="F195" s="8"/>
      <c r="G195" s="8" t="s">
        <v>13</v>
      </c>
      <c r="H195" s="8" t="s">
        <v>14</v>
      </c>
      <c r="I195" s="80"/>
      <c r="J195" s="8">
        <v>30</v>
      </c>
      <c r="K195" s="44">
        <v>2465868</v>
      </c>
      <c r="L195" s="145">
        <v>2557954.36</v>
      </c>
      <c r="M195" s="9">
        <f t="shared" si="52"/>
        <v>255795.43599999999</v>
      </c>
      <c r="N195" s="9">
        <f t="shared" si="53"/>
        <v>48601.132839999998</v>
      </c>
      <c r="O195" s="9">
        <f t="shared" si="54"/>
        <v>2862350.9288400002</v>
      </c>
      <c r="P195" s="9">
        <f t="shared" si="37"/>
        <v>2862351</v>
      </c>
      <c r="Q195" s="123"/>
      <c r="R195" s="9">
        <f t="shared" ref="R195:R214" si="55">+ROUND(((L195/30)*J195),0)</f>
        <v>2557954</v>
      </c>
      <c r="S195" s="224"/>
    </row>
    <row r="196" spans="1:19" ht="22.5">
      <c r="A196" s="198" t="s">
        <v>686</v>
      </c>
      <c r="B196" s="8">
        <v>79557871</v>
      </c>
      <c r="C196" s="8" t="s">
        <v>96</v>
      </c>
      <c r="D196" s="8" t="s">
        <v>97</v>
      </c>
      <c r="E196" s="8" t="s">
        <v>98</v>
      </c>
      <c r="F196" s="8" t="s">
        <v>99</v>
      </c>
      <c r="G196" s="8" t="s">
        <v>13</v>
      </c>
      <c r="H196" s="8" t="s">
        <v>14</v>
      </c>
      <c r="I196" s="80"/>
      <c r="J196" s="8">
        <v>30</v>
      </c>
      <c r="K196" s="44">
        <v>2465868</v>
      </c>
      <c r="L196" s="145">
        <v>2557954.36</v>
      </c>
      <c r="M196" s="9">
        <f t="shared" si="49"/>
        <v>255795.43599999999</v>
      </c>
      <c r="N196" s="9">
        <f t="shared" si="50"/>
        <v>48601.132839999998</v>
      </c>
      <c r="O196" s="9">
        <f t="shared" si="51"/>
        <v>2862350.9288400002</v>
      </c>
      <c r="P196" s="9">
        <f t="shared" si="37"/>
        <v>2862351</v>
      </c>
      <c r="Q196" s="123"/>
      <c r="R196" s="9">
        <f t="shared" si="55"/>
        <v>2557954</v>
      </c>
      <c r="S196" s="222"/>
    </row>
    <row r="197" spans="1:19" ht="22.5">
      <c r="A197" s="198" t="s">
        <v>686</v>
      </c>
      <c r="B197" s="8">
        <v>1024566216</v>
      </c>
      <c r="C197" s="8" t="s">
        <v>166</v>
      </c>
      <c r="D197" s="8" t="s">
        <v>207</v>
      </c>
      <c r="E197" s="8" t="s">
        <v>208</v>
      </c>
      <c r="F197" s="8" t="s">
        <v>209</v>
      </c>
      <c r="G197" s="8" t="s">
        <v>193</v>
      </c>
      <c r="H197" s="8" t="s">
        <v>14</v>
      </c>
      <c r="I197" s="80"/>
      <c r="J197" s="8">
        <v>30</v>
      </c>
      <c r="K197" s="44">
        <v>2465868</v>
      </c>
      <c r="L197" s="145">
        <v>2557954.36</v>
      </c>
      <c r="M197" s="9">
        <f t="shared" si="49"/>
        <v>255795.43599999999</v>
      </c>
      <c r="N197" s="9">
        <f t="shared" si="50"/>
        <v>48601.132839999998</v>
      </c>
      <c r="O197" s="9">
        <f t="shared" si="51"/>
        <v>2862350.9288400002</v>
      </c>
      <c r="P197" s="9">
        <f t="shared" si="37"/>
        <v>2862351</v>
      </c>
      <c r="Q197" s="123"/>
      <c r="R197" s="9">
        <f t="shared" si="55"/>
        <v>2557954</v>
      </c>
      <c r="S197" s="223"/>
    </row>
    <row r="198" spans="1:19" ht="22.5">
      <c r="A198" s="198" t="s">
        <v>686</v>
      </c>
      <c r="B198" s="8">
        <v>1090447550</v>
      </c>
      <c r="C198" s="8" t="s">
        <v>361</v>
      </c>
      <c r="D198" s="8" t="s">
        <v>115</v>
      </c>
      <c r="E198" s="8" t="s">
        <v>362</v>
      </c>
      <c r="F198" s="8" t="s">
        <v>227</v>
      </c>
      <c r="G198" s="8" t="s">
        <v>193</v>
      </c>
      <c r="H198" s="8" t="s">
        <v>360</v>
      </c>
      <c r="I198" s="80"/>
      <c r="J198" s="8">
        <v>30</v>
      </c>
      <c r="K198" s="44">
        <v>2465868</v>
      </c>
      <c r="L198" s="145">
        <v>2557954.36</v>
      </c>
      <c r="M198" s="9">
        <f t="shared" si="49"/>
        <v>255795.43599999999</v>
      </c>
      <c r="N198" s="9">
        <f t="shared" si="50"/>
        <v>48601.132839999998</v>
      </c>
      <c r="O198" s="9">
        <f t="shared" si="51"/>
        <v>2862350.9288400002</v>
      </c>
      <c r="P198" s="9">
        <f t="shared" si="37"/>
        <v>2862351</v>
      </c>
      <c r="Q198" s="123"/>
      <c r="R198" s="9">
        <f t="shared" si="55"/>
        <v>2557954</v>
      </c>
      <c r="S198" s="224"/>
    </row>
    <row r="199" spans="1:19" ht="22.5">
      <c r="A199" s="198" t="s">
        <v>687</v>
      </c>
      <c r="B199" s="8">
        <v>51970521</v>
      </c>
      <c r="C199" s="8" t="s">
        <v>94</v>
      </c>
      <c r="D199" s="8" t="s">
        <v>184</v>
      </c>
      <c r="E199" s="8" t="s">
        <v>185</v>
      </c>
      <c r="F199" s="8"/>
      <c r="G199" s="8" t="s">
        <v>193</v>
      </c>
      <c r="H199" s="8" t="s">
        <v>14</v>
      </c>
      <c r="I199" s="80"/>
      <c r="J199" s="8">
        <v>30</v>
      </c>
      <c r="K199" s="44">
        <v>2465868</v>
      </c>
      <c r="L199" s="145">
        <v>2557954.36</v>
      </c>
      <c r="M199" s="9">
        <f t="shared" si="49"/>
        <v>255795.43599999999</v>
      </c>
      <c r="N199" s="9">
        <f t="shared" si="50"/>
        <v>48601.132839999998</v>
      </c>
      <c r="O199" s="9">
        <f t="shared" si="51"/>
        <v>2862350.9288400002</v>
      </c>
      <c r="P199" s="9">
        <f t="shared" si="37"/>
        <v>2862351</v>
      </c>
      <c r="Q199" s="123"/>
      <c r="R199" s="9">
        <f t="shared" si="55"/>
        <v>2557954</v>
      </c>
      <c r="S199" s="222"/>
    </row>
    <row r="200" spans="1:19" ht="22.5">
      <c r="A200" s="198" t="s">
        <v>687</v>
      </c>
      <c r="B200" s="8">
        <v>52239435</v>
      </c>
      <c r="C200" s="8" t="s">
        <v>278</v>
      </c>
      <c r="D200" s="8" t="s">
        <v>83</v>
      </c>
      <c r="E200" s="8" t="s">
        <v>279</v>
      </c>
      <c r="F200" s="8" t="s">
        <v>280</v>
      </c>
      <c r="G200" s="8" t="s">
        <v>193</v>
      </c>
      <c r="H200" s="8" t="s">
        <v>14</v>
      </c>
      <c r="I200" s="80"/>
      <c r="J200" s="8">
        <v>30</v>
      </c>
      <c r="K200" s="44">
        <v>2465868</v>
      </c>
      <c r="L200" s="145">
        <v>2557954.36</v>
      </c>
      <c r="M200" s="9">
        <f t="shared" si="49"/>
        <v>255795.43599999999</v>
      </c>
      <c r="N200" s="9">
        <f t="shared" si="50"/>
        <v>48601.132839999998</v>
      </c>
      <c r="O200" s="9">
        <f t="shared" si="51"/>
        <v>2862350.9288400002</v>
      </c>
      <c r="P200" s="9">
        <f t="shared" si="37"/>
        <v>2862351</v>
      </c>
      <c r="Q200" s="123"/>
      <c r="R200" s="9">
        <f t="shared" si="55"/>
        <v>2557954</v>
      </c>
      <c r="S200" s="223"/>
    </row>
    <row r="201" spans="1:19" ht="22.5">
      <c r="A201" s="198" t="s">
        <v>687</v>
      </c>
      <c r="B201" s="8">
        <v>1033741958</v>
      </c>
      <c r="C201" s="8" t="s">
        <v>28</v>
      </c>
      <c r="D201" s="8" t="s">
        <v>29</v>
      </c>
      <c r="E201" s="8" t="s">
        <v>30</v>
      </c>
      <c r="F201" s="8" t="s">
        <v>31</v>
      </c>
      <c r="G201" s="8" t="s">
        <v>193</v>
      </c>
      <c r="H201" s="8" t="s">
        <v>14</v>
      </c>
      <c r="I201" s="80"/>
      <c r="J201" s="8">
        <v>30</v>
      </c>
      <c r="K201" s="44">
        <v>2465868</v>
      </c>
      <c r="L201" s="145">
        <v>2557954.36</v>
      </c>
      <c r="M201" s="9">
        <f t="shared" si="49"/>
        <v>255795.43599999999</v>
      </c>
      <c r="N201" s="9">
        <f t="shared" si="50"/>
        <v>48601.132839999998</v>
      </c>
      <c r="O201" s="9">
        <f t="shared" si="51"/>
        <v>2862350.9288400002</v>
      </c>
      <c r="P201" s="9">
        <f t="shared" si="37"/>
        <v>2862351</v>
      </c>
      <c r="Q201" s="123"/>
      <c r="R201" s="9">
        <f t="shared" si="55"/>
        <v>2557954</v>
      </c>
      <c r="S201" s="224"/>
    </row>
    <row r="202" spans="1:19" ht="22.5">
      <c r="A202" s="198" t="s">
        <v>688</v>
      </c>
      <c r="B202" s="8">
        <v>52122597</v>
      </c>
      <c r="C202" s="8" t="s">
        <v>38</v>
      </c>
      <c r="D202" s="8" t="s">
        <v>39</v>
      </c>
      <c r="E202" s="8" t="s">
        <v>40</v>
      </c>
      <c r="F202" s="8"/>
      <c r="G202" s="8" t="s">
        <v>193</v>
      </c>
      <c r="H202" s="8" t="s">
        <v>14</v>
      </c>
      <c r="I202" s="80"/>
      <c r="J202" s="8">
        <v>26</v>
      </c>
      <c r="K202" s="44">
        <v>2465868</v>
      </c>
      <c r="L202" s="145">
        <v>2557954.36</v>
      </c>
      <c r="M202" s="9">
        <f t="shared" si="49"/>
        <v>255795.43599999999</v>
      </c>
      <c r="N202" s="9">
        <f t="shared" si="50"/>
        <v>48601.132839999998</v>
      </c>
      <c r="O202" s="9">
        <f t="shared" si="51"/>
        <v>2862350.9288400002</v>
      </c>
      <c r="P202" s="9">
        <f t="shared" si="37"/>
        <v>2480704</v>
      </c>
      <c r="Q202" s="201" t="s">
        <v>842</v>
      </c>
      <c r="R202" s="9">
        <f t="shared" si="55"/>
        <v>2216894</v>
      </c>
      <c r="S202" s="222"/>
    </row>
    <row r="203" spans="1:19" ht="22.5">
      <c r="A203" s="198" t="s">
        <v>688</v>
      </c>
      <c r="B203" s="8">
        <v>5026864</v>
      </c>
      <c r="C203" s="8" t="s">
        <v>80</v>
      </c>
      <c r="D203" s="8" t="s">
        <v>81</v>
      </c>
      <c r="E203" s="8" t="s">
        <v>82</v>
      </c>
      <c r="F203" s="8"/>
      <c r="G203" s="8" t="s">
        <v>193</v>
      </c>
      <c r="H203" s="8" t="s">
        <v>14</v>
      </c>
      <c r="I203" s="80"/>
      <c r="J203" s="8">
        <v>4</v>
      </c>
      <c r="K203" s="44">
        <v>2465868</v>
      </c>
      <c r="L203" s="145">
        <v>2557954.36</v>
      </c>
      <c r="M203" s="9">
        <f t="shared" si="49"/>
        <v>255795.43599999999</v>
      </c>
      <c r="N203" s="9">
        <f t="shared" si="50"/>
        <v>48601.132839999998</v>
      </c>
      <c r="O203" s="9">
        <f t="shared" si="51"/>
        <v>2862350.9288400002</v>
      </c>
      <c r="P203" s="9">
        <f t="shared" si="37"/>
        <v>381647</v>
      </c>
      <c r="Q203" s="201" t="s">
        <v>843</v>
      </c>
      <c r="R203" s="9">
        <f t="shared" si="55"/>
        <v>341061</v>
      </c>
      <c r="S203" s="223"/>
    </row>
    <row r="204" spans="1:19">
      <c r="A204" s="198" t="s">
        <v>672</v>
      </c>
      <c r="B204" s="8">
        <v>52635791</v>
      </c>
      <c r="C204" s="8" t="s">
        <v>216</v>
      </c>
      <c r="D204" s="8" t="s">
        <v>217</v>
      </c>
      <c r="E204" s="8" t="s">
        <v>218</v>
      </c>
      <c r="F204" s="8"/>
      <c r="G204" s="8" t="s">
        <v>193</v>
      </c>
      <c r="H204" s="8" t="s">
        <v>14</v>
      </c>
      <c r="I204" s="80"/>
      <c r="J204" s="8">
        <v>30</v>
      </c>
      <c r="K204" s="44">
        <v>2465868</v>
      </c>
      <c r="L204" s="145">
        <v>2557954.36</v>
      </c>
      <c r="M204" s="9">
        <f t="shared" si="49"/>
        <v>255795.43599999999</v>
      </c>
      <c r="N204" s="9">
        <f t="shared" si="50"/>
        <v>48601.132839999998</v>
      </c>
      <c r="O204" s="9">
        <f t="shared" si="51"/>
        <v>2862350.9288400002</v>
      </c>
      <c r="P204" s="9">
        <f t="shared" si="37"/>
        <v>2862351</v>
      </c>
      <c r="Q204" s="123"/>
      <c r="R204" s="9">
        <f t="shared" si="55"/>
        <v>2557954</v>
      </c>
      <c r="S204" s="223"/>
    </row>
    <row r="205" spans="1:19" ht="22.5">
      <c r="A205" s="198" t="s">
        <v>688</v>
      </c>
      <c r="B205" s="8">
        <v>1007725189</v>
      </c>
      <c r="C205" s="8" t="s">
        <v>114</v>
      </c>
      <c r="D205" s="8" t="s">
        <v>379</v>
      </c>
      <c r="E205" s="8" t="s">
        <v>380</v>
      </c>
      <c r="F205" s="8" t="s">
        <v>146</v>
      </c>
      <c r="G205" s="8" t="s">
        <v>193</v>
      </c>
      <c r="H205" s="8" t="s">
        <v>360</v>
      </c>
      <c r="I205" s="80"/>
      <c r="J205" s="8">
        <v>30</v>
      </c>
      <c r="K205" s="44">
        <v>2465868</v>
      </c>
      <c r="L205" s="145">
        <v>2557954.36</v>
      </c>
      <c r="M205" s="9">
        <f t="shared" si="49"/>
        <v>255795.43599999999</v>
      </c>
      <c r="N205" s="9">
        <f t="shared" si="50"/>
        <v>48601.132839999998</v>
      </c>
      <c r="O205" s="9">
        <f t="shared" si="51"/>
        <v>2862350.9288400002</v>
      </c>
      <c r="P205" s="9">
        <f t="shared" ref="P205:P212" si="56">+ROUND(((O205/30)*J205),0)</f>
        <v>2862351</v>
      </c>
      <c r="Q205" s="123"/>
      <c r="R205" s="9">
        <f t="shared" si="55"/>
        <v>2557954</v>
      </c>
      <c r="S205" s="223"/>
    </row>
    <row r="206" spans="1:19" ht="19.899999999999999" customHeight="1" thickBot="1">
      <c r="A206" s="198" t="s">
        <v>688</v>
      </c>
      <c r="B206" s="8">
        <v>1023950293</v>
      </c>
      <c r="C206" s="8" t="s">
        <v>223</v>
      </c>
      <c r="D206" s="8" t="s">
        <v>144</v>
      </c>
      <c r="E206" s="8" t="s">
        <v>153</v>
      </c>
      <c r="F206" s="8" t="s">
        <v>224</v>
      </c>
      <c r="G206" s="8" t="s">
        <v>13</v>
      </c>
      <c r="H206" s="8" t="s">
        <v>14</v>
      </c>
      <c r="I206" s="80">
        <v>45412</v>
      </c>
      <c r="J206" s="203">
        <v>0</v>
      </c>
      <c r="K206" s="44">
        <v>2465868</v>
      </c>
      <c r="L206" s="145">
        <v>2557954.36</v>
      </c>
      <c r="M206" s="9">
        <f t="shared" si="49"/>
        <v>255795.43599999999</v>
      </c>
      <c r="N206" s="9">
        <f t="shared" si="50"/>
        <v>48601.132839999998</v>
      </c>
      <c r="O206" s="9">
        <f t="shared" si="51"/>
        <v>2862350.9288400002</v>
      </c>
      <c r="P206" s="9">
        <f t="shared" si="56"/>
        <v>0</v>
      </c>
      <c r="Q206" s="187" t="s">
        <v>844</v>
      </c>
      <c r="R206" s="9">
        <f t="shared" si="55"/>
        <v>0</v>
      </c>
      <c r="S206" s="224"/>
    </row>
    <row r="207" spans="1:19" ht="19.899999999999999" customHeight="1">
      <c r="A207" s="202" t="s">
        <v>688</v>
      </c>
      <c r="B207" s="188">
        <v>53048504</v>
      </c>
      <c r="C207" s="188" t="s">
        <v>784</v>
      </c>
      <c r="D207" s="188"/>
      <c r="E207" s="188" t="s">
        <v>328</v>
      </c>
      <c r="F207" s="188"/>
      <c r="G207" s="188" t="s">
        <v>423</v>
      </c>
      <c r="H207" s="8"/>
      <c r="I207" s="80"/>
      <c r="J207" s="200">
        <v>20</v>
      </c>
      <c r="K207" s="44">
        <v>2465868</v>
      </c>
      <c r="L207" s="145">
        <v>2557954.36</v>
      </c>
      <c r="M207" s="9">
        <f t="shared" si="49"/>
        <v>255795.43599999999</v>
      </c>
      <c r="N207" s="9">
        <f t="shared" si="50"/>
        <v>48601.132839999998</v>
      </c>
      <c r="O207" s="9">
        <f t="shared" si="51"/>
        <v>2862350.9288400002</v>
      </c>
      <c r="P207" s="9">
        <f t="shared" si="56"/>
        <v>1908234</v>
      </c>
      <c r="Q207" s="187" t="s">
        <v>845</v>
      </c>
      <c r="R207" s="9">
        <f t="shared" si="55"/>
        <v>1705303</v>
      </c>
      <c r="S207" s="177"/>
    </row>
    <row r="208" spans="1:19" ht="19.899999999999999" customHeight="1">
      <c r="A208" s="198" t="s">
        <v>688</v>
      </c>
      <c r="B208" s="8">
        <v>80257964</v>
      </c>
      <c r="C208" s="8" t="s">
        <v>35</v>
      </c>
      <c r="D208" s="8" t="s">
        <v>104</v>
      </c>
      <c r="E208" s="8" t="s">
        <v>230</v>
      </c>
      <c r="F208" s="8" t="s">
        <v>329</v>
      </c>
      <c r="G208" s="8" t="s">
        <v>13</v>
      </c>
      <c r="H208" s="80">
        <v>45439</v>
      </c>
      <c r="I208" s="80"/>
      <c r="J208" s="200">
        <v>4</v>
      </c>
      <c r="K208" s="44">
        <v>2465868</v>
      </c>
      <c r="L208" s="145">
        <v>2557954.36</v>
      </c>
      <c r="M208" s="9">
        <f t="shared" si="49"/>
        <v>255795.43599999999</v>
      </c>
      <c r="N208" s="9">
        <f t="shared" si="50"/>
        <v>48601.132839999998</v>
      </c>
      <c r="O208" s="9">
        <f t="shared" si="51"/>
        <v>2862350.9288400002</v>
      </c>
      <c r="P208" s="9">
        <f t="shared" si="56"/>
        <v>381647</v>
      </c>
      <c r="Q208" s="199" t="s">
        <v>785</v>
      </c>
      <c r="R208" s="9">
        <f t="shared" si="55"/>
        <v>341061</v>
      </c>
      <c r="S208" s="177"/>
    </row>
    <row r="209" spans="1:19" ht="22.5">
      <c r="A209" s="198" t="s">
        <v>689</v>
      </c>
      <c r="B209" s="8">
        <v>34951119</v>
      </c>
      <c r="C209" s="8" t="s">
        <v>100</v>
      </c>
      <c r="D209" s="8" t="s">
        <v>101</v>
      </c>
      <c r="E209" s="8" t="s">
        <v>102</v>
      </c>
      <c r="F209" s="8" t="s">
        <v>103</v>
      </c>
      <c r="G209" s="8" t="s">
        <v>193</v>
      </c>
      <c r="H209" s="8" t="s">
        <v>14</v>
      </c>
      <c r="I209" s="80"/>
      <c r="J209" s="8">
        <v>30</v>
      </c>
      <c r="K209" s="44">
        <v>2465868</v>
      </c>
      <c r="L209" s="145">
        <v>2557954.36</v>
      </c>
      <c r="M209" s="9">
        <f t="shared" si="49"/>
        <v>255795.43599999999</v>
      </c>
      <c r="N209" s="9">
        <f t="shared" si="50"/>
        <v>48601.132839999998</v>
      </c>
      <c r="O209" s="9">
        <f t="shared" si="51"/>
        <v>2862350.9288400002</v>
      </c>
      <c r="P209" s="9">
        <f t="shared" si="56"/>
        <v>2862351</v>
      </c>
      <c r="Q209" s="123"/>
      <c r="R209" s="9">
        <f t="shared" si="55"/>
        <v>2557954</v>
      </c>
      <c r="S209" s="222"/>
    </row>
    <row r="210" spans="1:19" ht="22.5">
      <c r="A210" s="198" t="s">
        <v>689</v>
      </c>
      <c r="B210" s="8">
        <v>52897266</v>
      </c>
      <c r="C210" s="8" t="s">
        <v>69</v>
      </c>
      <c r="D210" s="8" t="s">
        <v>73</v>
      </c>
      <c r="E210" s="8" t="s">
        <v>74</v>
      </c>
      <c r="F210" s="8" t="s">
        <v>75</v>
      </c>
      <c r="G210" s="8" t="s">
        <v>193</v>
      </c>
      <c r="H210" s="8" t="s">
        <v>14</v>
      </c>
      <c r="I210" s="80"/>
      <c r="J210" s="8">
        <v>30</v>
      </c>
      <c r="K210" s="44">
        <v>2465868</v>
      </c>
      <c r="L210" s="145">
        <v>2557954.36</v>
      </c>
      <c r="M210" s="9">
        <f t="shared" si="49"/>
        <v>255795.43599999999</v>
      </c>
      <c r="N210" s="9">
        <f t="shared" si="50"/>
        <v>48601.132839999998</v>
      </c>
      <c r="O210" s="9">
        <f t="shared" si="51"/>
        <v>2862350.9288400002</v>
      </c>
      <c r="P210" s="9">
        <f t="shared" si="56"/>
        <v>2862351</v>
      </c>
      <c r="Q210" s="123"/>
      <c r="R210" s="9">
        <f t="shared" si="55"/>
        <v>2557954</v>
      </c>
      <c r="S210" s="224"/>
    </row>
    <row r="211" spans="1:19" ht="22.5">
      <c r="A211" s="198" t="s">
        <v>690</v>
      </c>
      <c r="B211" s="8">
        <v>52759800</v>
      </c>
      <c r="C211" s="8" t="s">
        <v>100</v>
      </c>
      <c r="D211" s="8" t="s">
        <v>104</v>
      </c>
      <c r="E211" s="8" t="s">
        <v>105</v>
      </c>
      <c r="F211" s="8" t="s">
        <v>106</v>
      </c>
      <c r="G211" s="8" t="s">
        <v>193</v>
      </c>
      <c r="H211" s="8" t="s">
        <v>14</v>
      </c>
      <c r="I211" s="80"/>
      <c r="J211" s="8">
        <v>30</v>
      </c>
      <c r="K211" s="44">
        <v>2465868</v>
      </c>
      <c r="L211" s="145">
        <v>2557954.36</v>
      </c>
      <c r="M211" s="9">
        <f t="shared" si="49"/>
        <v>255795.43599999999</v>
      </c>
      <c r="N211" s="9">
        <f t="shared" si="50"/>
        <v>48601.132839999998</v>
      </c>
      <c r="O211" s="9">
        <f t="shared" si="51"/>
        <v>2862350.9288400002</v>
      </c>
      <c r="P211" s="9">
        <f t="shared" si="56"/>
        <v>2862351</v>
      </c>
      <c r="Q211" s="123"/>
      <c r="R211" s="9">
        <f t="shared" si="55"/>
        <v>2557954</v>
      </c>
      <c r="S211" s="222"/>
    </row>
    <row r="212" spans="1:19" ht="22.5">
      <c r="A212" s="198" t="s">
        <v>690</v>
      </c>
      <c r="B212" s="8">
        <v>1002230033</v>
      </c>
      <c r="C212" s="8" t="s">
        <v>190</v>
      </c>
      <c r="D212" s="8" t="s">
        <v>191</v>
      </c>
      <c r="E212" s="8" t="s">
        <v>192</v>
      </c>
      <c r="F212" s="8"/>
      <c r="G212" s="8" t="s">
        <v>193</v>
      </c>
      <c r="H212" s="8" t="s">
        <v>14</v>
      </c>
      <c r="I212" s="80"/>
      <c r="J212" s="8">
        <v>30</v>
      </c>
      <c r="K212" s="44">
        <v>2465868</v>
      </c>
      <c r="L212" s="145">
        <v>2557954.36</v>
      </c>
      <c r="M212" s="9">
        <f t="shared" si="49"/>
        <v>255795.43599999999</v>
      </c>
      <c r="N212" s="9">
        <f t="shared" si="50"/>
        <v>48601.132839999998</v>
      </c>
      <c r="O212" s="9">
        <f t="shared" si="51"/>
        <v>2862350.9288400002</v>
      </c>
      <c r="P212" s="9">
        <f t="shared" si="56"/>
        <v>2862351</v>
      </c>
      <c r="Q212" s="123"/>
      <c r="R212" s="9">
        <f t="shared" si="55"/>
        <v>2557954</v>
      </c>
      <c r="S212" s="224"/>
    </row>
    <row r="213" spans="1:19" s="212" customFormat="1" ht="22.5">
      <c r="A213" s="196" t="s">
        <v>666</v>
      </c>
      <c r="B213" s="8">
        <v>1020792307</v>
      </c>
      <c r="C213" s="8" t="s">
        <v>320</v>
      </c>
      <c r="D213" s="8" t="s">
        <v>166</v>
      </c>
      <c r="E213" s="8" t="s">
        <v>321</v>
      </c>
      <c r="F213" s="8" t="s">
        <v>269</v>
      </c>
      <c r="G213" s="8" t="s">
        <v>193</v>
      </c>
      <c r="H213" s="8" t="s">
        <v>14</v>
      </c>
      <c r="I213" s="80">
        <v>45418</v>
      </c>
      <c r="J213" s="203">
        <v>0</v>
      </c>
      <c r="K213" s="44">
        <v>2465868</v>
      </c>
      <c r="L213" s="145">
        <v>2557954.36</v>
      </c>
      <c r="M213" s="9">
        <f>+L213*10%</f>
        <v>255795.43599999999</v>
      </c>
      <c r="N213" s="9">
        <f>+M213*19%</f>
        <v>48601.132839999998</v>
      </c>
      <c r="O213" s="9">
        <f>+L213+M213+N213</f>
        <v>2862350.9288400002</v>
      </c>
      <c r="P213" s="9">
        <f>+ROUND(((O213/30)*J213),0)</f>
        <v>0</v>
      </c>
      <c r="Q213" s="199" t="s">
        <v>902</v>
      </c>
      <c r="R213" s="9">
        <f t="shared" si="55"/>
        <v>0</v>
      </c>
      <c r="S213" s="218"/>
    </row>
    <row r="214" spans="1:19" s="212" customFormat="1" ht="22.5">
      <c r="A214" s="196" t="s">
        <v>667</v>
      </c>
      <c r="B214" s="8">
        <v>79670360</v>
      </c>
      <c r="C214" s="8" t="s">
        <v>744</v>
      </c>
      <c r="D214" s="8" t="s">
        <v>214</v>
      </c>
      <c r="E214" s="8" t="s">
        <v>289</v>
      </c>
      <c r="F214" s="8"/>
      <c r="G214" s="8" t="s">
        <v>13</v>
      </c>
      <c r="H214" s="80">
        <v>45369</v>
      </c>
      <c r="I214" s="80"/>
      <c r="J214" s="203">
        <v>0</v>
      </c>
      <c r="K214" s="44">
        <v>2465868</v>
      </c>
      <c r="L214" s="145">
        <v>2557954.36</v>
      </c>
      <c r="M214" s="9">
        <f t="shared" ref="M214" si="57">+L214*10%</f>
        <v>255795.43599999999</v>
      </c>
      <c r="N214" s="9">
        <f t="shared" ref="N214" si="58">+M214*19%</f>
        <v>48601.132839999998</v>
      </c>
      <c r="O214" s="9">
        <f t="shared" ref="O214" si="59">+L214+M214+N214</f>
        <v>2862350.9288400002</v>
      </c>
      <c r="P214" s="9">
        <f>+ROUND(((O214/30)*J214),0)</f>
        <v>0</v>
      </c>
      <c r="Q214" s="199" t="s">
        <v>901</v>
      </c>
      <c r="R214" s="9">
        <f t="shared" si="55"/>
        <v>0</v>
      </c>
      <c r="S214" s="218"/>
    </row>
    <row r="215" spans="1:19" ht="21" thickBot="1">
      <c r="A215" s="225" t="s">
        <v>709</v>
      </c>
      <c r="B215" s="226"/>
      <c r="C215" s="226"/>
      <c r="D215" s="226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7"/>
      <c r="P215" s="86">
        <f>SUM(P2:P214)</f>
        <v>514936946.71935201</v>
      </c>
      <c r="Q215" s="84"/>
      <c r="R215" s="86">
        <f>SUM(R2:R214)</f>
        <v>460175935</v>
      </c>
    </row>
    <row r="216" spans="1:19" ht="15">
      <c r="R216" s="124">
        <f>+R215*10%</f>
        <v>46017593.5</v>
      </c>
    </row>
    <row r="217" spans="1:19" ht="15">
      <c r="R217" s="124">
        <f>+R216*19%</f>
        <v>8743342.7650000006</v>
      </c>
    </row>
    <row r="218" spans="1:19" ht="15">
      <c r="R218" s="124">
        <f>+R215+R216+R217</f>
        <v>514936871.26499999</v>
      </c>
    </row>
    <row r="219" spans="1:19">
      <c r="Q219" s="211"/>
      <c r="R219" s="120"/>
    </row>
    <row r="220" spans="1:19">
      <c r="R220" s="120"/>
    </row>
    <row r="221" spans="1:19" ht="33.75">
      <c r="A221" s="3" t="s">
        <v>0</v>
      </c>
      <c r="B221" s="3" t="s">
        <v>89</v>
      </c>
      <c r="C221" s="3" t="s">
        <v>212</v>
      </c>
      <c r="D221" s="3" t="s">
        <v>193</v>
      </c>
      <c r="E221" s="3" t="s">
        <v>13</v>
      </c>
      <c r="F221" s="3" t="s">
        <v>45</v>
      </c>
      <c r="G221" s="3" t="s">
        <v>423</v>
      </c>
      <c r="H221" s="3" t="s">
        <v>705</v>
      </c>
      <c r="I221" s="3" t="s">
        <v>714</v>
      </c>
      <c r="J221" s="3" t="s">
        <v>715</v>
      </c>
    </row>
    <row r="222" spans="1:19" ht="22.5">
      <c r="A222" s="11" t="s">
        <v>666</v>
      </c>
      <c r="B222" s="99">
        <f t="shared" ref="B222:G231" si="60">+COUNTIFS($G$2:$G$212,B$221,$A$2:$A$212,$A222)</f>
        <v>1</v>
      </c>
      <c r="C222" s="99">
        <f t="shared" si="60"/>
        <v>2</v>
      </c>
      <c r="D222" s="99">
        <f t="shared" si="60"/>
        <v>33</v>
      </c>
      <c r="E222" s="99">
        <f t="shared" si="60"/>
        <v>12</v>
      </c>
      <c r="F222" s="99">
        <f t="shared" si="60"/>
        <v>2</v>
      </c>
      <c r="G222" s="99">
        <f t="shared" si="60"/>
        <v>1</v>
      </c>
      <c r="H222" s="98">
        <f>SUM(B222:G222)</f>
        <v>51</v>
      </c>
      <c r="I222" s="100">
        <f t="shared" ref="I222:I247" si="61">+SUMIFS($P$2:$P$212,$A$2:$A$212,$A222)</f>
        <v>131095675.71935201</v>
      </c>
      <c r="J222" s="100">
        <f t="shared" ref="J222:J247" si="62">+SUMIFS($R$2:$R$212,$A$2:$A$212,$A222)</f>
        <v>117154295</v>
      </c>
    </row>
    <row r="223" spans="1:19" ht="22.5">
      <c r="A223" s="11" t="s">
        <v>667</v>
      </c>
      <c r="B223" s="99">
        <f t="shared" si="60"/>
        <v>1</v>
      </c>
      <c r="C223" s="99">
        <f t="shared" si="60"/>
        <v>0</v>
      </c>
      <c r="D223" s="99">
        <f t="shared" si="60"/>
        <v>12</v>
      </c>
      <c r="E223" s="99">
        <f t="shared" si="60"/>
        <v>4</v>
      </c>
      <c r="F223" s="99">
        <f t="shared" si="60"/>
        <v>0</v>
      </c>
      <c r="G223" s="99">
        <f t="shared" si="60"/>
        <v>0</v>
      </c>
      <c r="H223" s="98">
        <f t="shared" ref="H223:H247" si="63">SUM(B223:G223)</f>
        <v>17</v>
      </c>
      <c r="I223" s="100">
        <f t="shared" si="61"/>
        <v>45415969</v>
      </c>
      <c r="J223" s="100">
        <f t="shared" si="62"/>
        <v>40586205</v>
      </c>
    </row>
    <row r="224" spans="1:19">
      <c r="A224" s="11" t="s">
        <v>668</v>
      </c>
      <c r="B224" s="99">
        <f t="shared" si="60"/>
        <v>1</v>
      </c>
      <c r="C224" s="99">
        <f t="shared" si="60"/>
        <v>0</v>
      </c>
      <c r="D224" s="99">
        <f t="shared" si="60"/>
        <v>2</v>
      </c>
      <c r="E224" s="99">
        <f t="shared" si="60"/>
        <v>2</v>
      </c>
      <c r="F224" s="99">
        <f t="shared" si="60"/>
        <v>0</v>
      </c>
      <c r="G224" s="99">
        <f t="shared" si="60"/>
        <v>0</v>
      </c>
      <c r="H224" s="98">
        <f t="shared" si="63"/>
        <v>5</v>
      </c>
      <c r="I224" s="100">
        <f t="shared" si="61"/>
        <v>14311755</v>
      </c>
      <c r="J224" s="100">
        <f t="shared" si="62"/>
        <v>12789770</v>
      </c>
    </row>
    <row r="225" spans="1:10">
      <c r="A225" s="11" t="s">
        <v>670</v>
      </c>
      <c r="B225" s="99">
        <f t="shared" si="60"/>
        <v>0</v>
      </c>
      <c r="C225" s="99">
        <f t="shared" si="60"/>
        <v>1</v>
      </c>
      <c r="D225" s="99">
        <f t="shared" si="60"/>
        <v>10</v>
      </c>
      <c r="E225" s="99">
        <f t="shared" si="60"/>
        <v>2</v>
      </c>
      <c r="F225" s="99">
        <f t="shared" si="60"/>
        <v>0</v>
      </c>
      <c r="G225" s="99">
        <f t="shared" si="60"/>
        <v>1</v>
      </c>
      <c r="H225" s="98">
        <f t="shared" si="63"/>
        <v>14</v>
      </c>
      <c r="I225" s="100">
        <f t="shared" si="61"/>
        <v>33775743</v>
      </c>
      <c r="J225" s="100">
        <f t="shared" si="62"/>
        <v>30183859</v>
      </c>
    </row>
    <row r="226" spans="1:10">
      <c r="A226" s="11" t="s">
        <v>669</v>
      </c>
      <c r="B226" s="99">
        <f t="shared" si="60"/>
        <v>0</v>
      </c>
      <c r="C226" s="99">
        <f t="shared" si="60"/>
        <v>0</v>
      </c>
      <c r="D226" s="99">
        <f t="shared" si="60"/>
        <v>2</v>
      </c>
      <c r="E226" s="99">
        <f t="shared" si="60"/>
        <v>0</v>
      </c>
      <c r="F226" s="99">
        <f t="shared" si="60"/>
        <v>0</v>
      </c>
      <c r="G226" s="99">
        <f t="shared" si="60"/>
        <v>0</v>
      </c>
      <c r="H226" s="98">
        <f t="shared" si="63"/>
        <v>2</v>
      </c>
      <c r="I226" s="100">
        <f t="shared" si="61"/>
        <v>5247644</v>
      </c>
      <c r="J226" s="100">
        <f t="shared" si="62"/>
        <v>4689583</v>
      </c>
    </row>
    <row r="227" spans="1:10">
      <c r="A227" s="11" t="s">
        <v>671</v>
      </c>
      <c r="B227" s="99">
        <f t="shared" si="60"/>
        <v>0</v>
      </c>
      <c r="C227" s="99">
        <f t="shared" si="60"/>
        <v>0</v>
      </c>
      <c r="D227" s="99">
        <f t="shared" si="60"/>
        <v>8</v>
      </c>
      <c r="E227" s="99">
        <f t="shared" si="60"/>
        <v>4</v>
      </c>
      <c r="F227" s="99">
        <f t="shared" si="60"/>
        <v>0</v>
      </c>
      <c r="G227" s="99">
        <f t="shared" si="60"/>
        <v>1</v>
      </c>
      <c r="H227" s="98">
        <f t="shared" si="63"/>
        <v>13</v>
      </c>
      <c r="I227" s="100">
        <f t="shared" si="61"/>
        <v>27287746</v>
      </c>
      <c r="J227" s="100">
        <f t="shared" si="62"/>
        <v>24385828</v>
      </c>
    </row>
    <row r="228" spans="1:10">
      <c r="A228" s="11" t="s">
        <v>672</v>
      </c>
      <c r="B228" s="99">
        <f t="shared" si="60"/>
        <v>0</v>
      </c>
      <c r="C228" s="99">
        <f t="shared" si="60"/>
        <v>0</v>
      </c>
      <c r="D228" s="99">
        <f t="shared" si="60"/>
        <v>7</v>
      </c>
      <c r="E228" s="99">
        <f t="shared" si="60"/>
        <v>2</v>
      </c>
      <c r="F228" s="99">
        <f t="shared" si="60"/>
        <v>0</v>
      </c>
      <c r="G228" s="99">
        <f t="shared" si="60"/>
        <v>1</v>
      </c>
      <c r="H228" s="98">
        <f t="shared" si="63"/>
        <v>10</v>
      </c>
      <c r="I228" s="100">
        <f t="shared" si="61"/>
        <v>22898808</v>
      </c>
      <c r="J228" s="100">
        <f t="shared" si="62"/>
        <v>20463633</v>
      </c>
    </row>
    <row r="229" spans="1:10">
      <c r="A229" s="11" t="s">
        <v>673</v>
      </c>
      <c r="B229" s="99">
        <f t="shared" si="60"/>
        <v>0</v>
      </c>
      <c r="C229" s="99">
        <f t="shared" si="60"/>
        <v>0</v>
      </c>
      <c r="D229" s="99">
        <f t="shared" si="60"/>
        <v>4</v>
      </c>
      <c r="E229" s="99">
        <f t="shared" si="60"/>
        <v>1</v>
      </c>
      <c r="F229" s="99">
        <f t="shared" si="60"/>
        <v>0</v>
      </c>
      <c r="G229" s="99">
        <f t="shared" si="60"/>
        <v>0</v>
      </c>
      <c r="H229" s="98">
        <f t="shared" si="63"/>
        <v>5</v>
      </c>
      <c r="I229" s="100">
        <f t="shared" si="61"/>
        <v>14025520</v>
      </c>
      <c r="J229" s="100">
        <f t="shared" si="62"/>
        <v>12533975</v>
      </c>
    </row>
    <row r="230" spans="1:10">
      <c r="A230" s="11" t="s">
        <v>674</v>
      </c>
      <c r="B230" s="99">
        <f t="shared" si="60"/>
        <v>0</v>
      </c>
      <c r="C230" s="99">
        <f t="shared" si="60"/>
        <v>1</v>
      </c>
      <c r="D230" s="99">
        <f t="shared" si="60"/>
        <v>7</v>
      </c>
      <c r="E230" s="99">
        <f t="shared" si="60"/>
        <v>2</v>
      </c>
      <c r="F230" s="99">
        <f t="shared" si="60"/>
        <v>0</v>
      </c>
      <c r="G230" s="99">
        <f t="shared" si="60"/>
        <v>1</v>
      </c>
      <c r="H230" s="98">
        <f t="shared" si="63"/>
        <v>11</v>
      </c>
      <c r="I230" s="100">
        <f t="shared" si="61"/>
        <v>22898808</v>
      </c>
      <c r="J230" s="100">
        <f t="shared" si="62"/>
        <v>20463633</v>
      </c>
    </row>
    <row r="231" spans="1:10">
      <c r="A231" s="11" t="s">
        <v>675</v>
      </c>
      <c r="B231" s="99">
        <f t="shared" si="60"/>
        <v>0</v>
      </c>
      <c r="C231" s="99">
        <f t="shared" si="60"/>
        <v>0</v>
      </c>
      <c r="D231" s="99">
        <f t="shared" si="60"/>
        <v>8</v>
      </c>
      <c r="E231" s="99">
        <f t="shared" si="60"/>
        <v>2</v>
      </c>
      <c r="F231" s="99">
        <f t="shared" si="60"/>
        <v>1</v>
      </c>
      <c r="G231" s="99">
        <f t="shared" si="60"/>
        <v>0</v>
      </c>
      <c r="H231" s="98">
        <f t="shared" si="63"/>
        <v>11</v>
      </c>
      <c r="I231" s="100">
        <f t="shared" si="61"/>
        <v>31390449</v>
      </c>
      <c r="J231" s="100">
        <f t="shared" si="62"/>
        <v>28052229</v>
      </c>
    </row>
    <row r="232" spans="1:10">
      <c r="A232" s="11" t="s">
        <v>676</v>
      </c>
      <c r="B232" s="99">
        <f t="shared" ref="B232:G241" si="64">+COUNTIFS($G$2:$G$212,B$221,$A$2:$A$212,$A232)</f>
        <v>0</v>
      </c>
      <c r="C232" s="99">
        <f t="shared" si="64"/>
        <v>0</v>
      </c>
      <c r="D232" s="99">
        <f t="shared" si="64"/>
        <v>8</v>
      </c>
      <c r="E232" s="99">
        <f t="shared" si="64"/>
        <v>2</v>
      </c>
      <c r="F232" s="99">
        <f t="shared" si="64"/>
        <v>1</v>
      </c>
      <c r="G232" s="99">
        <f t="shared" si="64"/>
        <v>4</v>
      </c>
      <c r="H232" s="98">
        <f t="shared" si="63"/>
        <v>15</v>
      </c>
      <c r="I232" s="100">
        <f t="shared" si="61"/>
        <v>31485861</v>
      </c>
      <c r="J232" s="100">
        <f t="shared" si="62"/>
        <v>28137494</v>
      </c>
    </row>
    <row r="233" spans="1:10">
      <c r="A233" s="11" t="s">
        <v>677</v>
      </c>
      <c r="B233" s="99">
        <f t="shared" si="64"/>
        <v>0</v>
      </c>
      <c r="C233" s="99">
        <f t="shared" si="64"/>
        <v>0</v>
      </c>
      <c r="D233" s="99">
        <f t="shared" si="64"/>
        <v>2</v>
      </c>
      <c r="E233" s="99">
        <f t="shared" si="64"/>
        <v>0</v>
      </c>
      <c r="F233" s="99">
        <f t="shared" si="64"/>
        <v>0</v>
      </c>
      <c r="G233" s="99">
        <f t="shared" si="64"/>
        <v>1</v>
      </c>
      <c r="H233" s="98">
        <f t="shared" si="63"/>
        <v>3</v>
      </c>
      <c r="I233" s="100">
        <f t="shared" si="61"/>
        <v>5724702</v>
      </c>
      <c r="J233" s="100">
        <f t="shared" si="62"/>
        <v>5115908</v>
      </c>
    </row>
    <row r="234" spans="1:10">
      <c r="A234" s="11" t="s">
        <v>678</v>
      </c>
      <c r="B234" s="99">
        <f t="shared" si="64"/>
        <v>0</v>
      </c>
      <c r="C234" s="99">
        <f t="shared" si="64"/>
        <v>0</v>
      </c>
      <c r="D234" s="99">
        <f t="shared" si="64"/>
        <v>2</v>
      </c>
      <c r="E234" s="99">
        <f t="shared" si="64"/>
        <v>0</v>
      </c>
      <c r="F234" s="99">
        <f t="shared" si="64"/>
        <v>0</v>
      </c>
      <c r="G234" s="99">
        <f t="shared" si="64"/>
        <v>0</v>
      </c>
      <c r="H234" s="98">
        <f t="shared" si="63"/>
        <v>2</v>
      </c>
      <c r="I234" s="100">
        <f t="shared" si="61"/>
        <v>5724702</v>
      </c>
      <c r="J234" s="100">
        <f t="shared" si="62"/>
        <v>5115908</v>
      </c>
    </row>
    <row r="235" spans="1:10">
      <c r="A235" s="11" t="s">
        <v>679</v>
      </c>
      <c r="B235" s="99">
        <f t="shared" si="64"/>
        <v>0</v>
      </c>
      <c r="C235" s="99">
        <f t="shared" si="64"/>
        <v>0</v>
      </c>
      <c r="D235" s="99">
        <f t="shared" si="64"/>
        <v>2</v>
      </c>
      <c r="E235" s="99">
        <f t="shared" si="64"/>
        <v>1</v>
      </c>
      <c r="F235" s="99">
        <f t="shared" si="64"/>
        <v>0</v>
      </c>
      <c r="G235" s="99">
        <f t="shared" si="64"/>
        <v>0</v>
      </c>
      <c r="H235" s="98">
        <f t="shared" si="63"/>
        <v>3</v>
      </c>
      <c r="I235" s="100">
        <f t="shared" si="61"/>
        <v>7346701</v>
      </c>
      <c r="J235" s="100">
        <f t="shared" si="62"/>
        <v>6565415</v>
      </c>
    </row>
    <row r="236" spans="1:10">
      <c r="A236" s="11" t="s">
        <v>680</v>
      </c>
      <c r="B236" s="99">
        <f t="shared" si="64"/>
        <v>0</v>
      </c>
      <c r="C236" s="99">
        <f t="shared" si="64"/>
        <v>0</v>
      </c>
      <c r="D236" s="99">
        <f t="shared" si="64"/>
        <v>2</v>
      </c>
      <c r="E236" s="99">
        <f t="shared" si="64"/>
        <v>1</v>
      </c>
      <c r="F236" s="99">
        <f t="shared" si="64"/>
        <v>0</v>
      </c>
      <c r="G236" s="99">
        <f t="shared" si="64"/>
        <v>0</v>
      </c>
      <c r="H236" s="98">
        <f t="shared" si="63"/>
        <v>3</v>
      </c>
      <c r="I236" s="100">
        <f t="shared" si="61"/>
        <v>8587053</v>
      </c>
      <c r="J236" s="100">
        <f t="shared" si="62"/>
        <v>7673862</v>
      </c>
    </row>
    <row r="237" spans="1:10">
      <c r="A237" s="11" t="s">
        <v>681</v>
      </c>
      <c r="B237" s="99">
        <f t="shared" si="64"/>
        <v>0</v>
      </c>
      <c r="C237" s="99">
        <f t="shared" si="64"/>
        <v>0</v>
      </c>
      <c r="D237" s="99">
        <f t="shared" si="64"/>
        <v>4</v>
      </c>
      <c r="E237" s="99">
        <f t="shared" si="64"/>
        <v>2</v>
      </c>
      <c r="F237" s="99">
        <f t="shared" si="64"/>
        <v>0</v>
      </c>
      <c r="G237" s="99">
        <f t="shared" si="64"/>
        <v>1</v>
      </c>
      <c r="H237" s="98">
        <f t="shared" si="63"/>
        <v>7</v>
      </c>
      <c r="I237" s="100">
        <f t="shared" si="61"/>
        <v>17174106</v>
      </c>
      <c r="J237" s="100">
        <f t="shared" si="62"/>
        <v>15347724</v>
      </c>
    </row>
    <row r="238" spans="1:10">
      <c r="A238" s="11" t="s">
        <v>682</v>
      </c>
      <c r="B238" s="99">
        <f t="shared" si="64"/>
        <v>0</v>
      </c>
      <c r="C238" s="99">
        <f t="shared" si="64"/>
        <v>0</v>
      </c>
      <c r="D238" s="99">
        <f t="shared" si="64"/>
        <v>1</v>
      </c>
      <c r="E238" s="99">
        <f t="shared" si="64"/>
        <v>0</v>
      </c>
      <c r="F238" s="99">
        <f t="shared" si="64"/>
        <v>0</v>
      </c>
      <c r="G238" s="99">
        <f t="shared" si="64"/>
        <v>0</v>
      </c>
      <c r="H238" s="98">
        <f t="shared" si="63"/>
        <v>1</v>
      </c>
      <c r="I238" s="100">
        <f t="shared" si="61"/>
        <v>2862351</v>
      </c>
      <c r="J238" s="100">
        <f t="shared" si="62"/>
        <v>2557954</v>
      </c>
    </row>
    <row r="239" spans="1:10" ht="22.5">
      <c r="A239" s="11" t="s">
        <v>683</v>
      </c>
      <c r="B239" s="99">
        <f t="shared" si="64"/>
        <v>2</v>
      </c>
      <c r="C239" s="99">
        <f t="shared" si="64"/>
        <v>0</v>
      </c>
      <c r="D239" s="99">
        <f t="shared" si="64"/>
        <v>4</v>
      </c>
      <c r="E239" s="99">
        <f t="shared" si="64"/>
        <v>2</v>
      </c>
      <c r="F239" s="99">
        <f t="shared" si="64"/>
        <v>1</v>
      </c>
      <c r="G239" s="99">
        <f t="shared" si="64"/>
        <v>1</v>
      </c>
      <c r="H239" s="98">
        <f t="shared" si="63"/>
        <v>10</v>
      </c>
      <c r="I239" s="100">
        <f t="shared" si="61"/>
        <v>21372221</v>
      </c>
      <c r="J239" s="100">
        <f t="shared" si="62"/>
        <v>19099390</v>
      </c>
    </row>
    <row r="240" spans="1:10" ht="22.5">
      <c r="A240" s="11" t="s">
        <v>684</v>
      </c>
      <c r="B240" s="99">
        <f t="shared" si="64"/>
        <v>1</v>
      </c>
      <c r="C240" s="99">
        <f t="shared" si="64"/>
        <v>0</v>
      </c>
      <c r="D240" s="99">
        <f t="shared" si="64"/>
        <v>4</v>
      </c>
      <c r="E240" s="99">
        <f t="shared" si="64"/>
        <v>2</v>
      </c>
      <c r="F240" s="99">
        <f t="shared" si="64"/>
        <v>0</v>
      </c>
      <c r="G240" s="99">
        <f t="shared" si="64"/>
        <v>0</v>
      </c>
      <c r="H240" s="98">
        <f t="shared" si="63"/>
        <v>7</v>
      </c>
      <c r="I240" s="100">
        <f t="shared" si="61"/>
        <v>15361284</v>
      </c>
      <c r="J240" s="100">
        <f t="shared" si="62"/>
        <v>13727687</v>
      </c>
    </row>
    <row r="241" spans="1:10" ht="22.5">
      <c r="A241" s="11" t="s">
        <v>685</v>
      </c>
      <c r="B241" s="99">
        <f t="shared" si="64"/>
        <v>0</v>
      </c>
      <c r="C241" s="99">
        <f t="shared" si="64"/>
        <v>0</v>
      </c>
      <c r="D241" s="99">
        <f t="shared" si="64"/>
        <v>3</v>
      </c>
      <c r="E241" s="99">
        <f t="shared" si="64"/>
        <v>1</v>
      </c>
      <c r="F241" s="99">
        <f t="shared" si="64"/>
        <v>0</v>
      </c>
      <c r="G241" s="99">
        <f t="shared" si="64"/>
        <v>0</v>
      </c>
      <c r="H241" s="98">
        <f t="shared" si="63"/>
        <v>4</v>
      </c>
      <c r="I241" s="100">
        <f t="shared" si="61"/>
        <v>11449404</v>
      </c>
      <c r="J241" s="100">
        <f t="shared" si="62"/>
        <v>10231816</v>
      </c>
    </row>
    <row r="242" spans="1:10" ht="22.5">
      <c r="A242" s="11" t="s">
        <v>686</v>
      </c>
      <c r="B242" s="99">
        <f t="shared" ref="B242:G247" si="65">+COUNTIFS($G$2:$G$212,B$221,$A$2:$A$212,$A242)</f>
        <v>0</v>
      </c>
      <c r="C242" s="99">
        <f t="shared" si="65"/>
        <v>0</v>
      </c>
      <c r="D242" s="99">
        <f t="shared" si="65"/>
        <v>2</v>
      </c>
      <c r="E242" s="99">
        <f t="shared" si="65"/>
        <v>1</v>
      </c>
      <c r="F242" s="99">
        <f t="shared" si="65"/>
        <v>0</v>
      </c>
      <c r="G242" s="99">
        <f t="shared" si="65"/>
        <v>0</v>
      </c>
      <c r="H242" s="98">
        <f t="shared" si="63"/>
        <v>3</v>
      </c>
      <c r="I242" s="100">
        <f t="shared" si="61"/>
        <v>8587053</v>
      </c>
      <c r="J242" s="100">
        <f t="shared" si="62"/>
        <v>7673862</v>
      </c>
    </row>
    <row r="243" spans="1:10" ht="22.5">
      <c r="A243" s="11" t="s">
        <v>687</v>
      </c>
      <c r="B243" s="99">
        <f t="shared" si="65"/>
        <v>0</v>
      </c>
      <c r="C243" s="99">
        <f t="shared" si="65"/>
        <v>0</v>
      </c>
      <c r="D243" s="99">
        <f t="shared" si="65"/>
        <v>3</v>
      </c>
      <c r="E243" s="99">
        <f t="shared" si="65"/>
        <v>0</v>
      </c>
      <c r="F243" s="99">
        <f t="shared" si="65"/>
        <v>0</v>
      </c>
      <c r="G243" s="99">
        <f t="shared" si="65"/>
        <v>0</v>
      </c>
      <c r="H243" s="98">
        <f t="shared" si="63"/>
        <v>3</v>
      </c>
      <c r="I243" s="100">
        <f t="shared" si="61"/>
        <v>8587053</v>
      </c>
      <c r="J243" s="100">
        <f t="shared" si="62"/>
        <v>7673862</v>
      </c>
    </row>
    <row r="244" spans="1:10" ht="22.5">
      <c r="A244" s="11" t="s">
        <v>688</v>
      </c>
      <c r="B244" s="99">
        <f t="shared" si="65"/>
        <v>0</v>
      </c>
      <c r="C244" s="99">
        <f t="shared" si="65"/>
        <v>0</v>
      </c>
      <c r="D244" s="99">
        <f t="shared" si="65"/>
        <v>4</v>
      </c>
      <c r="E244" s="99">
        <f t="shared" si="65"/>
        <v>2</v>
      </c>
      <c r="F244" s="99">
        <f t="shared" si="65"/>
        <v>0</v>
      </c>
      <c r="G244" s="99">
        <f t="shared" si="65"/>
        <v>1</v>
      </c>
      <c r="H244" s="98">
        <f t="shared" si="63"/>
        <v>7</v>
      </c>
      <c r="I244" s="100">
        <f t="shared" si="61"/>
        <v>10876934</v>
      </c>
      <c r="J244" s="100">
        <f t="shared" si="62"/>
        <v>9720227</v>
      </c>
    </row>
    <row r="245" spans="1:10" ht="22.5">
      <c r="A245" s="11" t="s">
        <v>689</v>
      </c>
      <c r="B245" s="99">
        <f t="shared" si="65"/>
        <v>0</v>
      </c>
      <c r="C245" s="99">
        <f t="shared" si="65"/>
        <v>0</v>
      </c>
      <c r="D245" s="99">
        <f t="shared" si="65"/>
        <v>2</v>
      </c>
      <c r="E245" s="99">
        <f t="shared" si="65"/>
        <v>0</v>
      </c>
      <c r="F245" s="99">
        <f t="shared" si="65"/>
        <v>0</v>
      </c>
      <c r="G245" s="99">
        <f t="shared" si="65"/>
        <v>0</v>
      </c>
      <c r="H245" s="98">
        <f t="shared" si="63"/>
        <v>2</v>
      </c>
      <c r="I245" s="100">
        <f t="shared" si="61"/>
        <v>5724702</v>
      </c>
      <c r="J245" s="100">
        <f t="shared" si="62"/>
        <v>5115908</v>
      </c>
    </row>
    <row r="246" spans="1:10" ht="22.5">
      <c r="A246" s="11" t="s">
        <v>690</v>
      </c>
      <c r="B246" s="99">
        <f t="shared" si="65"/>
        <v>0</v>
      </c>
      <c r="C246" s="99">
        <f t="shared" si="65"/>
        <v>0</v>
      </c>
      <c r="D246" s="99">
        <f t="shared" si="65"/>
        <v>2</v>
      </c>
      <c r="E246" s="99">
        <f t="shared" si="65"/>
        <v>0</v>
      </c>
      <c r="F246" s="99">
        <f t="shared" si="65"/>
        <v>0</v>
      </c>
      <c r="G246" s="99">
        <f t="shared" si="65"/>
        <v>0</v>
      </c>
      <c r="H246" s="98">
        <f t="shared" si="63"/>
        <v>2</v>
      </c>
      <c r="I246" s="100">
        <f t="shared" si="61"/>
        <v>5724702</v>
      </c>
      <c r="J246" s="100">
        <f t="shared" si="62"/>
        <v>5115908</v>
      </c>
    </row>
    <row r="247" spans="1:10">
      <c r="A247" s="96" t="s">
        <v>691</v>
      </c>
      <c r="B247" s="99">
        <f t="shared" si="65"/>
        <v>0</v>
      </c>
      <c r="C247" s="99">
        <f t="shared" si="65"/>
        <v>0</v>
      </c>
      <c r="D247" s="99">
        <f t="shared" si="65"/>
        <v>0</v>
      </c>
      <c r="E247" s="99">
        <f t="shared" si="65"/>
        <v>0</v>
      </c>
      <c r="F247" s="99">
        <f t="shared" si="65"/>
        <v>0</v>
      </c>
      <c r="G247" s="99">
        <f t="shared" si="65"/>
        <v>0</v>
      </c>
      <c r="H247" s="98">
        <f t="shared" si="63"/>
        <v>0</v>
      </c>
      <c r="I247" s="100">
        <f t="shared" si="61"/>
        <v>0</v>
      </c>
      <c r="J247" s="100">
        <f t="shared" si="62"/>
        <v>0</v>
      </c>
    </row>
    <row r="248" spans="1:10">
      <c r="A248" s="3" t="s">
        <v>713</v>
      </c>
      <c r="B248" s="97">
        <f t="shared" ref="B248:J248" si="66">SUM(B222:B247)</f>
        <v>6</v>
      </c>
      <c r="C248" s="97">
        <f t="shared" si="66"/>
        <v>4</v>
      </c>
      <c r="D248" s="97">
        <f t="shared" si="66"/>
        <v>138</v>
      </c>
      <c r="E248" s="97">
        <f t="shared" si="66"/>
        <v>45</v>
      </c>
      <c r="F248" s="97">
        <f t="shared" si="66"/>
        <v>5</v>
      </c>
      <c r="G248" s="97">
        <f t="shared" si="66"/>
        <v>13</v>
      </c>
      <c r="H248" s="97">
        <f t="shared" si="66"/>
        <v>211</v>
      </c>
      <c r="I248" s="101">
        <f t="shared" si="66"/>
        <v>514936946.71935201</v>
      </c>
      <c r="J248" s="101">
        <f t="shared" si="66"/>
        <v>460175935</v>
      </c>
    </row>
  </sheetData>
  <autoFilter ref="A1:R218"/>
  <mergeCells count="25">
    <mergeCell ref="A215:O215"/>
    <mergeCell ref="S2:S48"/>
    <mergeCell ref="S50:S67"/>
    <mergeCell ref="S68:S72"/>
    <mergeCell ref="S73:S74"/>
    <mergeCell ref="S75:S89"/>
    <mergeCell ref="S90:S97"/>
    <mergeCell ref="S103:S109"/>
    <mergeCell ref="S113:S117"/>
    <mergeCell ref="S118:S128"/>
    <mergeCell ref="S130:S140"/>
    <mergeCell ref="S141:S156"/>
    <mergeCell ref="S157:S159"/>
    <mergeCell ref="S160:S161"/>
    <mergeCell ref="S162:S164"/>
    <mergeCell ref="S165:S166"/>
    <mergeCell ref="S199:S201"/>
    <mergeCell ref="S202:S206"/>
    <mergeCell ref="S209:S210"/>
    <mergeCell ref="S211:S212"/>
    <mergeCell ref="S167:S173"/>
    <mergeCell ref="S175:S184"/>
    <mergeCell ref="S185:S190"/>
    <mergeCell ref="S192:S195"/>
    <mergeCell ref="S196:S198"/>
  </mergeCells>
  <conditionalFormatting sqref="B1:B1048576">
    <cfRule type="duplicateValues" dxfId="118" priority="1"/>
  </conditionalFormatting>
  <conditionalFormatting sqref="B31">
    <cfRule type="duplicateValues" dxfId="117" priority="5"/>
  </conditionalFormatting>
  <conditionalFormatting sqref="B46">
    <cfRule type="duplicateValues" dxfId="116" priority="9"/>
  </conditionalFormatting>
  <conditionalFormatting sqref="B47">
    <cfRule type="duplicateValues" dxfId="115" priority="10"/>
  </conditionalFormatting>
  <conditionalFormatting sqref="B50">
    <cfRule type="duplicateValues" dxfId="114" priority="13"/>
  </conditionalFormatting>
  <conditionalFormatting sqref="B74">
    <cfRule type="duplicateValues" dxfId="113" priority="16"/>
  </conditionalFormatting>
  <conditionalFormatting sqref="B75">
    <cfRule type="duplicateValues" dxfId="112" priority="6"/>
  </conditionalFormatting>
  <conditionalFormatting sqref="B95:B96">
    <cfRule type="duplicateValues" dxfId="111" priority="8"/>
  </conditionalFormatting>
  <conditionalFormatting sqref="B97:B102">
    <cfRule type="duplicateValues" dxfId="110" priority="21"/>
  </conditionalFormatting>
  <conditionalFormatting sqref="B118:B119">
    <cfRule type="duplicateValues" dxfId="109" priority="2"/>
    <cfRule type="duplicateValues" dxfId="108" priority="3"/>
  </conditionalFormatting>
  <conditionalFormatting sqref="B162">
    <cfRule type="duplicateValues" dxfId="107" priority="14"/>
  </conditionalFormatting>
  <conditionalFormatting sqref="B1:B117 B120:B1048576">
    <cfRule type="duplicateValues" dxfId="106" priority="57"/>
  </conditionalFormatting>
  <conditionalFormatting sqref="B103:B117 B51:B73 B48:B49 B1:B30 B163:B214 B32:B45 B76:B94 B120:B161">
    <cfRule type="duplicateValues" dxfId="105" priority="79"/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R255"/>
  <sheetViews>
    <sheetView topLeftCell="C1" zoomScale="110" zoomScaleNormal="110" workbookViewId="0">
      <pane ySplit="1" topLeftCell="A2" activePane="bottomLeft" state="frozen"/>
      <selection activeCell="B1" sqref="B1"/>
      <selection pane="bottomLeft" activeCell="J256" sqref="J256"/>
    </sheetView>
  </sheetViews>
  <sheetFormatPr baseColWidth="10" defaultColWidth="11.375" defaultRowHeight="11.25"/>
  <cols>
    <col min="1" max="1" width="6.875" style="7" hidden="1" customWidth="1"/>
    <col min="2" max="2" width="6.625" style="7" hidden="1" customWidth="1"/>
    <col min="3" max="3" width="7" style="7" bestFit="1" customWidth="1"/>
    <col min="4" max="4" width="12" style="7" customWidth="1"/>
    <col min="5" max="5" width="14.25" style="1" hidden="1" customWidth="1"/>
    <col min="6" max="6" width="11.125" style="42" hidden="1" customWidth="1"/>
    <col min="7" max="7" width="11.25" style="42" hidden="1" customWidth="1"/>
    <col min="8" max="8" width="15.875" style="42" customWidth="1"/>
    <col min="9" max="9" width="3.375" style="7" customWidth="1"/>
    <col min="10" max="10" width="13" style="7" customWidth="1"/>
    <col min="11" max="20" width="11.25" style="7" hidden="1" customWidth="1"/>
    <col min="21" max="35" width="11.25" style="7" customWidth="1"/>
    <col min="36" max="36" width="3" style="7" customWidth="1"/>
    <col min="37" max="37" width="11.875" style="7" customWidth="1"/>
    <col min="38" max="47" width="11.625" style="7" customWidth="1"/>
    <col min="48" max="48" width="12.75" style="7" customWidth="1"/>
    <col min="49" max="60" width="11.625" style="7" customWidth="1"/>
    <col min="61" max="61" width="12" style="7" customWidth="1"/>
    <col min="62" max="63" width="11.375" style="43" customWidth="1"/>
    <col min="64" max="64" width="12" style="7" customWidth="1"/>
    <col min="65" max="65" width="11.375" style="7" customWidth="1"/>
    <col min="66" max="16384" width="11.375" style="7"/>
  </cols>
  <sheetData>
    <row r="1" spans="1:64" ht="67.5">
      <c r="A1" s="12" t="s">
        <v>454</v>
      </c>
      <c r="B1" s="12" t="s">
        <v>455</v>
      </c>
      <c r="C1" s="12" t="s">
        <v>451</v>
      </c>
      <c r="D1" s="12" t="s">
        <v>452</v>
      </c>
      <c r="E1" s="13" t="s">
        <v>448</v>
      </c>
      <c r="F1" s="14" t="s">
        <v>449</v>
      </c>
      <c r="G1" s="14" t="s">
        <v>450</v>
      </c>
      <c r="H1" s="15" t="s">
        <v>453</v>
      </c>
      <c r="J1" s="142" t="s">
        <v>694</v>
      </c>
      <c r="K1" s="16" t="s">
        <v>666</v>
      </c>
      <c r="L1" s="16" t="s">
        <v>667</v>
      </c>
      <c r="M1" s="16" t="s">
        <v>668</v>
      </c>
      <c r="N1" s="16" t="s">
        <v>669</v>
      </c>
      <c r="O1" s="16" t="s">
        <v>670</v>
      </c>
      <c r="P1" s="16" t="s">
        <v>671</v>
      </c>
      <c r="Q1" s="16" t="s">
        <v>672</v>
      </c>
      <c r="R1" s="16" t="s">
        <v>673</v>
      </c>
      <c r="S1" s="16" t="s">
        <v>674</v>
      </c>
      <c r="T1" s="16" t="s">
        <v>675</v>
      </c>
      <c r="U1" s="16" t="s">
        <v>676</v>
      </c>
      <c r="V1" s="16" t="s">
        <v>677</v>
      </c>
      <c r="W1" s="16" t="s">
        <v>678</v>
      </c>
      <c r="X1" s="16" t="s">
        <v>679</v>
      </c>
      <c r="Y1" s="16" t="s">
        <v>680</v>
      </c>
      <c r="Z1" s="16" t="s">
        <v>681</v>
      </c>
      <c r="AA1" s="16" t="s">
        <v>682</v>
      </c>
      <c r="AB1" s="16" t="s">
        <v>683</v>
      </c>
      <c r="AC1" s="16" t="s">
        <v>684</v>
      </c>
      <c r="AD1" s="16" t="s">
        <v>685</v>
      </c>
      <c r="AE1" s="16" t="s">
        <v>686</v>
      </c>
      <c r="AF1" s="16" t="s">
        <v>687</v>
      </c>
      <c r="AG1" s="16" t="s">
        <v>688</v>
      </c>
      <c r="AH1" s="16" t="s">
        <v>689</v>
      </c>
      <c r="AI1" s="16" t="s">
        <v>690</v>
      </c>
      <c r="AK1" s="17" t="s">
        <v>666</v>
      </c>
      <c r="AL1" s="17" t="s">
        <v>667</v>
      </c>
      <c r="AM1" s="17" t="s">
        <v>668</v>
      </c>
      <c r="AN1" s="17" t="s">
        <v>669</v>
      </c>
      <c r="AO1" s="17" t="s">
        <v>670</v>
      </c>
      <c r="AP1" s="17" t="s">
        <v>671</v>
      </c>
      <c r="AQ1" s="17" t="s">
        <v>672</v>
      </c>
      <c r="AR1" s="17" t="s">
        <v>673</v>
      </c>
      <c r="AS1" s="17" t="s">
        <v>674</v>
      </c>
      <c r="AT1" s="17" t="s">
        <v>675</v>
      </c>
      <c r="AU1" s="17" t="s">
        <v>676</v>
      </c>
      <c r="AV1" s="17" t="s">
        <v>677</v>
      </c>
      <c r="AW1" s="17" t="s">
        <v>678</v>
      </c>
      <c r="AX1" s="17" t="s">
        <v>679</v>
      </c>
      <c r="AY1" s="17" t="s">
        <v>680</v>
      </c>
      <c r="AZ1" s="17" t="s">
        <v>681</v>
      </c>
      <c r="BA1" s="17" t="s">
        <v>682</v>
      </c>
      <c r="BB1" s="17" t="s">
        <v>683</v>
      </c>
      <c r="BC1" s="17" t="s">
        <v>684</v>
      </c>
      <c r="BD1" s="17" t="s">
        <v>685</v>
      </c>
      <c r="BE1" s="17" t="s">
        <v>686</v>
      </c>
      <c r="BF1" s="17" t="s">
        <v>687</v>
      </c>
      <c r="BG1" s="17" t="s">
        <v>688</v>
      </c>
      <c r="BH1" s="17" t="s">
        <v>689</v>
      </c>
      <c r="BI1" s="17" t="s">
        <v>690</v>
      </c>
      <c r="BJ1" s="18" t="s">
        <v>454</v>
      </c>
      <c r="BK1" s="18" t="s">
        <v>455</v>
      </c>
      <c r="BL1" s="19"/>
    </row>
    <row r="2" spans="1:64" ht="34.5" hidden="1" customHeight="1">
      <c r="A2" s="10" t="s">
        <v>456</v>
      </c>
      <c r="B2" s="20" t="s">
        <v>457</v>
      </c>
      <c r="C2" s="76">
        <v>1</v>
      </c>
      <c r="D2" s="22" t="s">
        <v>458</v>
      </c>
      <c r="E2" s="45">
        <v>7862.55</v>
      </c>
      <c r="F2" s="23">
        <f t="shared" ref="F2:F65" si="0">+E2*10%</f>
        <v>786.25500000000011</v>
      </c>
      <c r="G2" s="23">
        <f t="shared" ref="G2:G65" si="1">+F2*19%</f>
        <v>149.38845000000003</v>
      </c>
      <c r="H2" s="23">
        <f t="shared" ref="H2:H65" si="2">+E2+F2+G2</f>
        <v>8798.1934500000007</v>
      </c>
      <c r="J2" s="190">
        <f t="shared" ref="J2:J65" si="3">SUM(K2:AI2)</f>
        <v>83</v>
      </c>
      <c r="K2" s="10">
        <v>45</v>
      </c>
      <c r="L2" s="10">
        <v>3</v>
      </c>
      <c r="M2" s="10">
        <v>3</v>
      </c>
      <c r="N2" s="10"/>
      <c r="O2" s="10">
        <v>3</v>
      </c>
      <c r="P2" s="10"/>
      <c r="Q2" s="10"/>
      <c r="R2" s="10"/>
      <c r="S2" s="10">
        <v>3</v>
      </c>
      <c r="T2" s="10">
        <v>3</v>
      </c>
      <c r="U2" s="10">
        <v>3</v>
      </c>
      <c r="V2" s="10"/>
      <c r="W2" s="10"/>
      <c r="X2" s="10"/>
      <c r="Y2" s="10">
        <v>3</v>
      </c>
      <c r="Z2" s="10"/>
      <c r="AA2" s="10"/>
      <c r="AB2" s="10"/>
      <c r="AC2" s="10"/>
      <c r="AD2" s="10">
        <v>2</v>
      </c>
      <c r="AE2" s="193" t="s">
        <v>815</v>
      </c>
      <c r="AF2" s="10">
        <v>6</v>
      </c>
      <c r="AG2" s="10">
        <v>3</v>
      </c>
      <c r="AH2" s="10">
        <v>6</v>
      </c>
      <c r="AI2" s="10"/>
      <c r="AK2" s="24">
        <f t="shared" ref="AK2:AK33" si="4">+K2*$H2</f>
        <v>395918.70525000006</v>
      </c>
      <c r="AL2" s="24">
        <f t="shared" ref="AL2:AL33" si="5">+L2*$H2</f>
        <v>26394.580350000004</v>
      </c>
      <c r="AM2" s="24">
        <f t="shared" ref="AM2:AM33" si="6">+M2*$H2</f>
        <v>26394.580350000004</v>
      </c>
      <c r="AN2" s="24">
        <f t="shared" ref="AN2:AN33" si="7">+N2*$H2</f>
        <v>0</v>
      </c>
      <c r="AO2" s="24">
        <f t="shared" ref="AO2:AO33" si="8">+O2*$H2</f>
        <v>26394.580350000004</v>
      </c>
      <c r="AP2" s="24">
        <f t="shared" ref="AP2:AP33" si="9">+P2*$H2</f>
        <v>0</v>
      </c>
      <c r="AQ2" s="24">
        <f t="shared" ref="AQ2:AQ33" si="10">+Q2*$H2</f>
        <v>0</v>
      </c>
      <c r="AR2" s="24">
        <f t="shared" ref="AR2:AR33" si="11">+R2*$H2</f>
        <v>0</v>
      </c>
      <c r="AS2" s="24">
        <f t="shared" ref="AS2:AS33" si="12">+S2*$H2</f>
        <v>26394.580350000004</v>
      </c>
      <c r="AT2" s="24">
        <f t="shared" ref="AT2:AT33" si="13">+T2*$H2</f>
        <v>26394.580350000004</v>
      </c>
      <c r="AU2" s="24">
        <f t="shared" ref="AU2:AU33" si="14">+U2*$H2</f>
        <v>26394.580350000004</v>
      </c>
      <c r="AV2" s="24">
        <f t="shared" ref="AV2:AV33" si="15">+V2*$H2</f>
        <v>0</v>
      </c>
      <c r="AW2" s="24">
        <f t="shared" ref="AW2:AW33" si="16">+W2*$H2</f>
        <v>0</v>
      </c>
      <c r="AX2" s="24">
        <f t="shared" ref="AX2:AX33" si="17">+X2*$H2</f>
        <v>0</v>
      </c>
      <c r="AY2" s="24">
        <f t="shared" ref="AY2:AY33" si="18">+Y2*$H2</f>
        <v>26394.580350000004</v>
      </c>
      <c r="AZ2" s="24">
        <f t="shared" ref="AZ2:AZ33" si="19">+Z2*$H2</f>
        <v>0</v>
      </c>
      <c r="BA2" s="24">
        <f t="shared" ref="BA2:BA33" si="20">+AA2*$H2</f>
        <v>0</v>
      </c>
      <c r="BB2" s="24">
        <f t="shared" ref="BB2:BB33" si="21">+AB2*$H2</f>
        <v>0</v>
      </c>
      <c r="BC2" s="24">
        <f t="shared" ref="BC2:BC33" si="22">+AC2*$H2</f>
        <v>0</v>
      </c>
      <c r="BD2" s="24">
        <f t="shared" ref="BD2:BD33" si="23">+AD2*$H2</f>
        <v>17596.386900000001</v>
      </c>
      <c r="BE2" s="24" t="e">
        <f t="shared" ref="BE2:BE33" si="24">+AE2*$H2</f>
        <v>#VALUE!</v>
      </c>
      <c r="BF2" s="24">
        <f t="shared" ref="BF2:BF33" si="25">+AF2*$H2</f>
        <v>52789.160700000008</v>
      </c>
      <c r="BG2" s="24">
        <f t="shared" ref="BG2:BG33" si="26">+AG2*$H2</f>
        <v>26394.580350000004</v>
      </c>
      <c r="BH2" s="24">
        <f t="shared" ref="BH2:BH33" si="27">+AH2*$H2</f>
        <v>52789.160700000008</v>
      </c>
      <c r="BI2" s="24">
        <f t="shared" ref="BI2:BI33" si="28">+AI2*$H2</f>
        <v>0</v>
      </c>
      <c r="BJ2" s="20" t="s">
        <v>456</v>
      </c>
      <c r="BK2" s="20" t="s">
        <v>457</v>
      </c>
      <c r="BL2" s="49" t="e">
        <f t="shared" ref="BL2:BL65" si="29">SUM(AK2:BI2)</f>
        <v>#VALUE!</v>
      </c>
    </row>
    <row r="3" spans="1:64" ht="34.5" hidden="1" customHeight="1">
      <c r="A3" s="10" t="s">
        <v>456</v>
      </c>
      <c r="B3" s="20" t="s">
        <v>457</v>
      </c>
      <c r="C3" s="21">
        <v>1</v>
      </c>
      <c r="D3" s="22" t="s">
        <v>458</v>
      </c>
      <c r="E3" s="25">
        <v>17470</v>
      </c>
      <c r="F3" s="23">
        <f t="shared" si="0"/>
        <v>1747</v>
      </c>
      <c r="G3" s="23">
        <f t="shared" si="1"/>
        <v>331.93</v>
      </c>
      <c r="H3" s="23">
        <f t="shared" si="2"/>
        <v>19548.93</v>
      </c>
      <c r="J3" s="10">
        <f t="shared" si="3"/>
        <v>0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K3" s="24">
        <f t="shared" si="4"/>
        <v>0</v>
      </c>
      <c r="AL3" s="24">
        <f t="shared" si="5"/>
        <v>0</v>
      </c>
      <c r="AM3" s="24">
        <f t="shared" si="6"/>
        <v>0</v>
      </c>
      <c r="AN3" s="24">
        <f t="shared" si="7"/>
        <v>0</v>
      </c>
      <c r="AO3" s="24">
        <f t="shared" si="8"/>
        <v>0</v>
      </c>
      <c r="AP3" s="24">
        <f t="shared" si="9"/>
        <v>0</v>
      </c>
      <c r="AQ3" s="24">
        <f t="shared" si="10"/>
        <v>0</v>
      </c>
      <c r="AR3" s="24">
        <f t="shared" si="11"/>
        <v>0</v>
      </c>
      <c r="AS3" s="24">
        <f t="shared" si="12"/>
        <v>0</v>
      </c>
      <c r="AT3" s="24">
        <f t="shared" si="13"/>
        <v>0</v>
      </c>
      <c r="AU3" s="24">
        <f t="shared" si="14"/>
        <v>0</v>
      </c>
      <c r="AV3" s="24">
        <f t="shared" si="15"/>
        <v>0</v>
      </c>
      <c r="AW3" s="24">
        <f t="shared" si="16"/>
        <v>0</v>
      </c>
      <c r="AX3" s="24">
        <f t="shared" si="17"/>
        <v>0</v>
      </c>
      <c r="AY3" s="24">
        <f t="shared" si="18"/>
        <v>0</v>
      </c>
      <c r="AZ3" s="24">
        <f t="shared" si="19"/>
        <v>0</v>
      </c>
      <c r="BA3" s="24">
        <f t="shared" si="20"/>
        <v>0</v>
      </c>
      <c r="BB3" s="24">
        <f t="shared" si="21"/>
        <v>0</v>
      </c>
      <c r="BC3" s="24">
        <f t="shared" si="22"/>
        <v>0</v>
      </c>
      <c r="BD3" s="24">
        <f t="shared" si="23"/>
        <v>0</v>
      </c>
      <c r="BE3" s="24">
        <f t="shared" si="24"/>
        <v>0</v>
      </c>
      <c r="BF3" s="24">
        <f t="shared" si="25"/>
        <v>0</v>
      </c>
      <c r="BG3" s="24">
        <f t="shared" si="26"/>
        <v>0</v>
      </c>
      <c r="BH3" s="24">
        <f t="shared" si="27"/>
        <v>0</v>
      </c>
      <c r="BI3" s="24">
        <f t="shared" si="28"/>
        <v>0</v>
      </c>
      <c r="BJ3" s="20" t="s">
        <v>456</v>
      </c>
      <c r="BK3" s="20" t="s">
        <v>457</v>
      </c>
      <c r="BL3" s="49">
        <f t="shared" si="29"/>
        <v>0</v>
      </c>
    </row>
    <row r="4" spans="1:64" ht="34.5" hidden="1" customHeight="1">
      <c r="A4" s="10" t="s">
        <v>459</v>
      </c>
      <c r="B4" s="26" t="s">
        <v>460</v>
      </c>
      <c r="C4" s="76">
        <v>5</v>
      </c>
      <c r="D4" s="22" t="s">
        <v>461</v>
      </c>
      <c r="E4" s="45">
        <v>1569.24</v>
      </c>
      <c r="F4" s="23">
        <f t="shared" si="0"/>
        <v>156.92400000000001</v>
      </c>
      <c r="G4" s="23">
        <f t="shared" si="1"/>
        <v>29.815560000000001</v>
      </c>
      <c r="H4" s="23">
        <f t="shared" si="2"/>
        <v>1755.97956</v>
      </c>
      <c r="J4" s="10">
        <f t="shared" si="3"/>
        <v>57</v>
      </c>
      <c r="K4" s="10"/>
      <c r="L4" s="10">
        <v>3</v>
      </c>
      <c r="M4" s="10">
        <v>3</v>
      </c>
      <c r="N4" s="10"/>
      <c r="O4" s="10">
        <v>3</v>
      </c>
      <c r="P4" s="10">
        <v>3</v>
      </c>
      <c r="Q4" s="10"/>
      <c r="R4" s="10"/>
      <c r="S4" s="10">
        <v>3</v>
      </c>
      <c r="T4" s="10">
        <v>3</v>
      </c>
      <c r="U4" s="10">
        <v>2</v>
      </c>
      <c r="V4" s="10">
        <v>5</v>
      </c>
      <c r="W4" s="10"/>
      <c r="X4" s="10">
        <v>3</v>
      </c>
      <c r="Y4" s="10">
        <v>3</v>
      </c>
      <c r="Z4" s="10"/>
      <c r="AA4" s="10"/>
      <c r="AB4" s="10"/>
      <c r="AC4" s="10"/>
      <c r="AD4" s="10">
        <v>5</v>
      </c>
      <c r="AE4" s="10">
        <v>7</v>
      </c>
      <c r="AF4" s="10">
        <v>4</v>
      </c>
      <c r="AG4" s="10">
        <v>3</v>
      </c>
      <c r="AH4" s="10">
        <v>4</v>
      </c>
      <c r="AI4" s="10">
        <v>3</v>
      </c>
      <c r="AK4" s="24">
        <f t="shared" si="4"/>
        <v>0</v>
      </c>
      <c r="AL4" s="24">
        <f t="shared" si="5"/>
        <v>5267.9386800000002</v>
      </c>
      <c r="AM4" s="24">
        <f t="shared" si="6"/>
        <v>5267.9386800000002</v>
      </c>
      <c r="AN4" s="24">
        <f t="shared" si="7"/>
        <v>0</v>
      </c>
      <c r="AO4" s="24">
        <f t="shared" si="8"/>
        <v>5267.9386800000002</v>
      </c>
      <c r="AP4" s="24">
        <f t="shared" si="9"/>
        <v>5267.9386800000002</v>
      </c>
      <c r="AQ4" s="24">
        <f t="shared" si="10"/>
        <v>0</v>
      </c>
      <c r="AR4" s="24">
        <f t="shared" si="11"/>
        <v>0</v>
      </c>
      <c r="AS4" s="24">
        <f t="shared" si="12"/>
        <v>5267.9386800000002</v>
      </c>
      <c r="AT4" s="24">
        <f t="shared" si="13"/>
        <v>5267.9386800000002</v>
      </c>
      <c r="AU4" s="24">
        <f t="shared" si="14"/>
        <v>3511.95912</v>
      </c>
      <c r="AV4" s="24">
        <f t="shared" si="15"/>
        <v>8779.8978000000006</v>
      </c>
      <c r="AW4" s="24">
        <f t="shared" si="16"/>
        <v>0</v>
      </c>
      <c r="AX4" s="24">
        <f t="shared" si="17"/>
        <v>5267.9386800000002</v>
      </c>
      <c r="AY4" s="24">
        <f t="shared" si="18"/>
        <v>5267.9386800000002</v>
      </c>
      <c r="AZ4" s="24">
        <f t="shared" si="19"/>
        <v>0</v>
      </c>
      <c r="BA4" s="24">
        <f t="shared" si="20"/>
        <v>0</v>
      </c>
      <c r="BB4" s="24">
        <f t="shared" si="21"/>
        <v>0</v>
      </c>
      <c r="BC4" s="24">
        <f t="shared" si="22"/>
        <v>0</v>
      </c>
      <c r="BD4" s="24">
        <f t="shared" si="23"/>
        <v>8779.8978000000006</v>
      </c>
      <c r="BE4" s="24">
        <f t="shared" si="24"/>
        <v>12291.85692</v>
      </c>
      <c r="BF4" s="24">
        <f t="shared" si="25"/>
        <v>7023.91824</v>
      </c>
      <c r="BG4" s="24">
        <f t="shared" si="26"/>
        <v>5267.9386800000002</v>
      </c>
      <c r="BH4" s="24">
        <f t="shared" si="27"/>
        <v>7023.91824</v>
      </c>
      <c r="BI4" s="24">
        <f t="shared" si="28"/>
        <v>5267.9386800000002</v>
      </c>
      <c r="BJ4" s="20" t="s">
        <v>459</v>
      </c>
      <c r="BK4" s="26" t="s">
        <v>460</v>
      </c>
      <c r="BL4" s="49">
        <f t="shared" si="29"/>
        <v>100090.83492000001</v>
      </c>
    </row>
    <row r="5" spans="1:64" ht="34.5" hidden="1" customHeight="1">
      <c r="A5" s="10" t="s">
        <v>459</v>
      </c>
      <c r="B5" s="26" t="s">
        <v>460</v>
      </c>
      <c r="C5" s="21">
        <v>5</v>
      </c>
      <c r="D5" s="22" t="s">
        <v>461</v>
      </c>
      <c r="E5" s="25">
        <v>4380</v>
      </c>
      <c r="F5" s="23">
        <f t="shared" si="0"/>
        <v>438</v>
      </c>
      <c r="G5" s="23">
        <f t="shared" si="1"/>
        <v>83.22</v>
      </c>
      <c r="H5" s="23">
        <f t="shared" si="2"/>
        <v>4901.22</v>
      </c>
      <c r="J5" s="10">
        <f t="shared" si="3"/>
        <v>0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K5" s="24">
        <f t="shared" si="4"/>
        <v>0</v>
      </c>
      <c r="AL5" s="24">
        <f t="shared" si="5"/>
        <v>0</v>
      </c>
      <c r="AM5" s="24">
        <f t="shared" si="6"/>
        <v>0</v>
      </c>
      <c r="AN5" s="24">
        <f t="shared" si="7"/>
        <v>0</v>
      </c>
      <c r="AO5" s="24">
        <f t="shared" si="8"/>
        <v>0</v>
      </c>
      <c r="AP5" s="24">
        <f t="shared" si="9"/>
        <v>0</v>
      </c>
      <c r="AQ5" s="24">
        <f t="shared" si="10"/>
        <v>0</v>
      </c>
      <c r="AR5" s="24">
        <f t="shared" si="11"/>
        <v>0</v>
      </c>
      <c r="AS5" s="24">
        <f t="shared" si="12"/>
        <v>0</v>
      </c>
      <c r="AT5" s="24">
        <f t="shared" si="13"/>
        <v>0</v>
      </c>
      <c r="AU5" s="24">
        <f t="shared" si="14"/>
        <v>0</v>
      </c>
      <c r="AV5" s="24">
        <f t="shared" si="15"/>
        <v>0</v>
      </c>
      <c r="AW5" s="24">
        <f t="shared" si="16"/>
        <v>0</v>
      </c>
      <c r="AX5" s="24">
        <f t="shared" si="17"/>
        <v>0</v>
      </c>
      <c r="AY5" s="24">
        <f t="shared" si="18"/>
        <v>0</v>
      </c>
      <c r="AZ5" s="24">
        <f t="shared" si="19"/>
        <v>0</v>
      </c>
      <c r="BA5" s="24">
        <f t="shared" si="20"/>
        <v>0</v>
      </c>
      <c r="BB5" s="24">
        <f t="shared" si="21"/>
        <v>0</v>
      </c>
      <c r="BC5" s="24">
        <f t="shared" si="22"/>
        <v>0</v>
      </c>
      <c r="BD5" s="24">
        <f t="shared" si="23"/>
        <v>0</v>
      </c>
      <c r="BE5" s="24">
        <f t="shared" si="24"/>
        <v>0</v>
      </c>
      <c r="BF5" s="24">
        <f t="shared" si="25"/>
        <v>0</v>
      </c>
      <c r="BG5" s="24">
        <f t="shared" si="26"/>
        <v>0</v>
      </c>
      <c r="BH5" s="24">
        <f t="shared" si="27"/>
        <v>0</v>
      </c>
      <c r="BI5" s="24">
        <f t="shared" si="28"/>
        <v>0</v>
      </c>
      <c r="BJ5" s="20" t="s">
        <v>459</v>
      </c>
      <c r="BK5" s="26" t="s">
        <v>460</v>
      </c>
      <c r="BL5" s="49">
        <f t="shared" si="29"/>
        <v>0</v>
      </c>
    </row>
    <row r="6" spans="1:64" ht="34.5" hidden="1" customHeight="1">
      <c r="A6" s="10" t="s">
        <v>462</v>
      </c>
      <c r="B6" s="26" t="s">
        <v>463</v>
      </c>
      <c r="C6" s="76">
        <v>7</v>
      </c>
      <c r="D6" s="22" t="s">
        <v>464</v>
      </c>
      <c r="E6" s="45">
        <v>2142.63</v>
      </c>
      <c r="F6" s="23">
        <f t="shared" si="0"/>
        <v>214.26300000000003</v>
      </c>
      <c r="G6" s="23">
        <f t="shared" si="1"/>
        <v>40.709970000000006</v>
      </c>
      <c r="H6" s="23">
        <f t="shared" si="2"/>
        <v>2397.6029699999999</v>
      </c>
      <c r="J6" s="10">
        <f t="shared" si="3"/>
        <v>15</v>
      </c>
      <c r="K6" s="10"/>
      <c r="L6" s="10">
        <v>3</v>
      </c>
      <c r="M6" s="10"/>
      <c r="N6" s="10"/>
      <c r="O6" s="10">
        <v>3</v>
      </c>
      <c r="P6" s="10"/>
      <c r="Q6" s="10"/>
      <c r="R6" s="10"/>
      <c r="S6" s="193" t="s">
        <v>835</v>
      </c>
      <c r="T6" s="10">
        <v>3</v>
      </c>
      <c r="U6" s="10">
        <v>3</v>
      </c>
      <c r="V6" s="10"/>
      <c r="W6" s="10"/>
      <c r="X6" s="10"/>
      <c r="Y6" s="10">
        <v>3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K6" s="24">
        <f t="shared" si="4"/>
        <v>0</v>
      </c>
      <c r="AL6" s="24">
        <f t="shared" si="5"/>
        <v>7192.8089099999997</v>
      </c>
      <c r="AM6" s="24">
        <f t="shared" si="6"/>
        <v>0</v>
      </c>
      <c r="AN6" s="24">
        <f t="shared" si="7"/>
        <v>0</v>
      </c>
      <c r="AO6" s="24">
        <f t="shared" si="8"/>
        <v>7192.8089099999997</v>
      </c>
      <c r="AP6" s="24">
        <f t="shared" si="9"/>
        <v>0</v>
      </c>
      <c r="AQ6" s="24">
        <f t="shared" si="10"/>
        <v>0</v>
      </c>
      <c r="AR6" s="24">
        <f t="shared" si="11"/>
        <v>0</v>
      </c>
      <c r="AS6" s="24" t="e">
        <f t="shared" si="12"/>
        <v>#VALUE!</v>
      </c>
      <c r="AT6" s="24">
        <f t="shared" si="13"/>
        <v>7192.8089099999997</v>
      </c>
      <c r="AU6" s="24">
        <f t="shared" si="14"/>
        <v>7192.8089099999997</v>
      </c>
      <c r="AV6" s="24">
        <f t="shared" si="15"/>
        <v>0</v>
      </c>
      <c r="AW6" s="24">
        <f t="shared" si="16"/>
        <v>0</v>
      </c>
      <c r="AX6" s="24">
        <f t="shared" si="17"/>
        <v>0</v>
      </c>
      <c r="AY6" s="24">
        <f t="shared" si="18"/>
        <v>7192.8089099999997</v>
      </c>
      <c r="AZ6" s="24">
        <f t="shared" si="19"/>
        <v>0</v>
      </c>
      <c r="BA6" s="24">
        <f t="shared" si="20"/>
        <v>0</v>
      </c>
      <c r="BB6" s="24">
        <f t="shared" si="21"/>
        <v>0</v>
      </c>
      <c r="BC6" s="24">
        <f t="shared" si="22"/>
        <v>0</v>
      </c>
      <c r="BD6" s="24">
        <f t="shared" si="23"/>
        <v>0</v>
      </c>
      <c r="BE6" s="24">
        <f t="shared" si="24"/>
        <v>0</v>
      </c>
      <c r="BF6" s="24">
        <f t="shared" si="25"/>
        <v>0</v>
      </c>
      <c r="BG6" s="24">
        <f t="shared" si="26"/>
        <v>0</v>
      </c>
      <c r="BH6" s="24">
        <f t="shared" si="27"/>
        <v>0</v>
      </c>
      <c r="BI6" s="24">
        <f t="shared" si="28"/>
        <v>0</v>
      </c>
      <c r="BJ6" s="20" t="s">
        <v>462</v>
      </c>
      <c r="BK6" s="26" t="s">
        <v>463</v>
      </c>
      <c r="BL6" s="49" t="e">
        <f t="shared" si="29"/>
        <v>#VALUE!</v>
      </c>
    </row>
    <row r="7" spans="1:64" ht="34.5" hidden="1" customHeight="1">
      <c r="A7" s="10" t="s">
        <v>462</v>
      </c>
      <c r="B7" s="26" t="s">
        <v>463</v>
      </c>
      <c r="C7" s="21">
        <v>7</v>
      </c>
      <c r="D7" s="22" t="s">
        <v>464</v>
      </c>
      <c r="E7" s="25">
        <v>4640</v>
      </c>
      <c r="F7" s="23">
        <f t="shared" si="0"/>
        <v>464</v>
      </c>
      <c r="G7" s="23">
        <f t="shared" si="1"/>
        <v>88.16</v>
      </c>
      <c r="H7" s="23">
        <f t="shared" si="2"/>
        <v>5192.16</v>
      </c>
      <c r="J7" s="10">
        <f t="shared" si="3"/>
        <v>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K7" s="24">
        <f t="shared" si="4"/>
        <v>0</v>
      </c>
      <c r="AL7" s="24">
        <f t="shared" si="5"/>
        <v>0</v>
      </c>
      <c r="AM7" s="24">
        <f t="shared" si="6"/>
        <v>0</v>
      </c>
      <c r="AN7" s="24">
        <f t="shared" si="7"/>
        <v>0</v>
      </c>
      <c r="AO7" s="24">
        <f t="shared" si="8"/>
        <v>0</v>
      </c>
      <c r="AP7" s="24">
        <f t="shared" si="9"/>
        <v>0</v>
      </c>
      <c r="AQ7" s="24">
        <f t="shared" si="10"/>
        <v>0</v>
      </c>
      <c r="AR7" s="24">
        <f t="shared" si="11"/>
        <v>0</v>
      </c>
      <c r="AS7" s="24">
        <f t="shared" si="12"/>
        <v>0</v>
      </c>
      <c r="AT7" s="24">
        <f t="shared" si="13"/>
        <v>0</v>
      </c>
      <c r="AU7" s="24">
        <f t="shared" si="14"/>
        <v>0</v>
      </c>
      <c r="AV7" s="24">
        <f t="shared" si="15"/>
        <v>0</v>
      </c>
      <c r="AW7" s="24">
        <f t="shared" si="16"/>
        <v>0</v>
      </c>
      <c r="AX7" s="24">
        <f t="shared" si="17"/>
        <v>0</v>
      </c>
      <c r="AY7" s="24">
        <f t="shared" si="18"/>
        <v>0</v>
      </c>
      <c r="AZ7" s="24">
        <f t="shared" si="19"/>
        <v>0</v>
      </c>
      <c r="BA7" s="24">
        <f t="shared" si="20"/>
        <v>0</v>
      </c>
      <c r="BB7" s="24">
        <f t="shared" si="21"/>
        <v>0</v>
      </c>
      <c r="BC7" s="24">
        <f t="shared" si="22"/>
        <v>0</v>
      </c>
      <c r="BD7" s="24">
        <f t="shared" si="23"/>
        <v>0</v>
      </c>
      <c r="BE7" s="24">
        <f t="shared" si="24"/>
        <v>0</v>
      </c>
      <c r="BF7" s="24">
        <f t="shared" si="25"/>
        <v>0</v>
      </c>
      <c r="BG7" s="24">
        <f t="shared" si="26"/>
        <v>0</v>
      </c>
      <c r="BH7" s="24">
        <f t="shared" si="27"/>
        <v>0</v>
      </c>
      <c r="BI7" s="24">
        <f t="shared" si="28"/>
        <v>0</v>
      </c>
      <c r="BJ7" s="20" t="s">
        <v>462</v>
      </c>
      <c r="BK7" s="26" t="s">
        <v>463</v>
      </c>
      <c r="BL7" s="49">
        <f t="shared" si="29"/>
        <v>0</v>
      </c>
    </row>
    <row r="8" spans="1:64" ht="34.5" hidden="1" customHeight="1">
      <c r="A8" s="10" t="s">
        <v>465</v>
      </c>
      <c r="B8" s="20" t="s">
        <v>466</v>
      </c>
      <c r="C8" s="76">
        <v>11</v>
      </c>
      <c r="D8" s="22" t="s">
        <v>467</v>
      </c>
      <c r="E8" s="45">
        <v>1251.04</v>
      </c>
      <c r="F8" s="23">
        <f t="shared" si="0"/>
        <v>125.104</v>
      </c>
      <c r="G8" s="23">
        <f t="shared" si="1"/>
        <v>23.769760000000002</v>
      </c>
      <c r="H8" s="23">
        <f t="shared" si="2"/>
        <v>1399.9137599999999</v>
      </c>
      <c r="J8" s="10">
        <f t="shared" si="3"/>
        <v>86</v>
      </c>
      <c r="K8" s="10">
        <v>45</v>
      </c>
      <c r="L8" s="10">
        <v>3</v>
      </c>
      <c r="M8" s="10">
        <v>3</v>
      </c>
      <c r="N8" s="10"/>
      <c r="O8" s="10">
        <v>3</v>
      </c>
      <c r="P8" s="10"/>
      <c r="Q8" s="10"/>
      <c r="R8" s="10"/>
      <c r="S8" s="10">
        <v>3</v>
      </c>
      <c r="T8" s="10">
        <v>3</v>
      </c>
      <c r="U8" s="10">
        <v>2</v>
      </c>
      <c r="V8" s="10"/>
      <c r="W8" s="10"/>
      <c r="X8" s="10"/>
      <c r="Y8" s="10">
        <v>3</v>
      </c>
      <c r="Z8" s="10"/>
      <c r="AA8" s="10"/>
      <c r="AB8" s="10"/>
      <c r="AC8" s="10">
        <v>3</v>
      </c>
      <c r="AD8" s="10"/>
      <c r="AE8" s="10">
        <v>6</v>
      </c>
      <c r="AF8" s="10">
        <v>5</v>
      </c>
      <c r="AG8" s="10">
        <v>2</v>
      </c>
      <c r="AH8" s="10">
        <v>5</v>
      </c>
      <c r="AI8" s="10"/>
      <c r="AK8" s="24">
        <f t="shared" si="4"/>
        <v>62996.119199999994</v>
      </c>
      <c r="AL8" s="24">
        <f t="shared" si="5"/>
        <v>4199.7412800000002</v>
      </c>
      <c r="AM8" s="24">
        <f t="shared" si="6"/>
        <v>4199.7412800000002</v>
      </c>
      <c r="AN8" s="24">
        <f t="shared" si="7"/>
        <v>0</v>
      </c>
      <c r="AO8" s="24">
        <f t="shared" si="8"/>
        <v>4199.7412800000002</v>
      </c>
      <c r="AP8" s="24">
        <f t="shared" si="9"/>
        <v>0</v>
      </c>
      <c r="AQ8" s="24">
        <f t="shared" si="10"/>
        <v>0</v>
      </c>
      <c r="AR8" s="24">
        <f t="shared" si="11"/>
        <v>0</v>
      </c>
      <c r="AS8" s="24">
        <f t="shared" si="12"/>
        <v>4199.7412800000002</v>
      </c>
      <c r="AT8" s="24">
        <f t="shared" si="13"/>
        <v>4199.7412800000002</v>
      </c>
      <c r="AU8" s="24">
        <f t="shared" si="14"/>
        <v>2799.8275199999998</v>
      </c>
      <c r="AV8" s="24">
        <f t="shared" si="15"/>
        <v>0</v>
      </c>
      <c r="AW8" s="24">
        <f t="shared" si="16"/>
        <v>0</v>
      </c>
      <c r="AX8" s="24">
        <f t="shared" si="17"/>
        <v>0</v>
      </c>
      <c r="AY8" s="24">
        <f t="shared" si="18"/>
        <v>4199.7412800000002</v>
      </c>
      <c r="AZ8" s="24">
        <f t="shared" si="19"/>
        <v>0</v>
      </c>
      <c r="BA8" s="24">
        <f t="shared" si="20"/>
        <v>0</v>
      </c>
      <c r="BB8" s="24">
        <f t="shared" si="21"/>
        <v>0</v>
      </c>
      <c r="BC8" s="24">
        <f t="shared" si="22"/>
        <v>4199.7412800000002</v>
      </c>
      <c r="BD8" s="24">
        <f t="shared" si="23"/>
        <v>0</v>
      </c>
      <c r="BE8" s="24">
        <f t="shared" si="24"/>
        <v>8399.4825600000004</v>
      </c>
      <c r="BF8" s="24">
        <f t="shared" si="25"/>
        <v>6999.5687999999991</v>
      </c>
      <c r="BG8" s="24">
        <f t="shared" si="26"/>
        <v>2799.8275199999998</v>
      </c>
      <c r="BH8" s="24">
        <f t="shared" si="27"/>
        <v>6999.5687999999991</v>
      </c>
      <c r="BI8" s="24">
        <f t="shared" si="28"/>
        <v>0</v>
      </c>
      <c r="BJ8" s="20" t="s">
        <v>465</v>
      </c>
      <c r="BK8" s="20" t="s">
        <v>466</v>
      </c>
      <c r="BL8" s="49">
        <f t="shared" si="29"/>
        <v>120392.58336</v>
      </c>
    </row>
    <row r="9" spans="1:64" ht="34.5" hidden="1" customHeight="1">
      <c r="A9" s="10" t="s">
        <v>465</v>
      </c>
      <c r="B9" s="20" t="s">
        <v>466</v>
      </c>
      <c r="C9" s="21">
        <v>11</v>
      </c>
      <c r="D9" s="22" t="s">
        <v>467</v>
      </c>
      <c r="E9" s="25">
        <v>13172</v>
      </c>
      <c r="F9" s="23">
        <f t="shared" si="0"/>
        <v>1317.2</v>
      </c>
      <c r="G9" s="23">
        <f t="shared" si="1"/>
        <v>250.268</v>
      </c>
      <c r="H9" s="23">
        <f t="shared" si="2"/>
        <v>14739.468000000001</v>
      </c>
      <c r="J9" s="10">
        <f t="shared" si="3"/>
        <v>0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K9" s="24">
        <f t="shared" si="4"/>
        <v>0</v>
      </c>
      <c r="AL9" s="24">
        <f t="shared" si="5"/>
        <v>0</v>
      </c>
      <c r="AM9" s="24">
        <f t="shared" si="6"/>
        <v>0</v>
      </c>
      <c r="AN9" s="24">
        <f t="shared" si="7"/>
        <v>0</v>
      </c>
      <c r="AO9" s="24">
        <f t="shared" si="8"/>
        <v>0</v>
      </c>
      <c r="AP9" s="24">
        <f t="shared" si="9"/>
        <v>0</v>
      </c>
      <c r="AQ9" s="24">
        <f t="shared" si="10"/>
        <v>0</v>
      </c>
      <c r="AR9" s="24">
        <f t="shared" si="11"/>
        <v>0</v>
      </c>
      <c r="AS9" s="24">
        <f t="shared" si="12"/>
        <v>0</v>
      </c>
      <c r="AT9" s="24">
        <f t="shared" si="13"/>
        <v>0</v>
      </c>
      <c r="AU9" s="24">
        <f t="shared" si="14"/>
        <v>0</v>
      </c>
      <c r="AV9" s="24">
        <f t="shared" si="15"/>
        <v>0</v>
      </c>
      <c r="AW9" s="24">
        <f t="shared" si="16"/>
        <v>0</v>
      </c>
      <c r="AX9" s="24">
        <f t="shared" si="17"/>
        <v>0</v>
      </c>
      <c r="AY9" s="24">
        <f t="shared" si="18"/>
        <v>0</v>
      </c>
      <c r="AZ9" s="24">
        <f t="shared" si="19"/>
        <v>0</v>
      </c>
      <c r="BA9" s="24">
        <f t="shared" si="20"/>
        <v>0</v>
      </c>
      <c r="BB9" s="24">
        <f t="shared" si="21"/>
        <v>0</v>
      </c>
      <c r="BC9" s="24">
        <f t="shared" si="22"/>
        <v>0</v>
      </c>
      <c r="BD9" s="24">
        <f t="shared" si="23"/>
        <v>0</v>
      </c>
      <c r="BE9" s="24">
        <f t="shared" si="24"/>
        <v>0</v>
      </c>
      <c r="BF9" s="24">
        <f t="shared" si="25"/>
        <v>0</v>
      </c>
      <c r="BG9" s="24">
        <f t="shared" si="26"/>
        <v>0</v>
      </c>
      <c r="BH9" s="24">
        <f t="shared" si="27"/>
        <v>0</v>
      </c>
      <c r="BI9" s="24">
        <f t="shared" si="28"/>
        <v>0</v>
      </c>
      <c r="BJ9" s="20" t="s">
        <v>465</v>
      </c>
      <c r="BK9" s="20" t="s">
        <v>466</v>
      </c>
      <c r="BL9" s="49">
        <f t="shared" si="29"/>
        <v>0</v>
      </c>
    </row>
    <row r="10" spans="1:64" ht="34.5" hidden="1" customHeight="1">
      <c r="A10" s="10" t="s">
        <v>468</v>
      </c>
      <c r="B10" s="27" t="s">
        <v>469</v>
      </c>
      <c r="C10" s="76">
        <v>15</v>
      </c>
      <c r="D10" s="22" t="s">
        <v>470</v>
      </c>
      <c r="E10" s="45">
        <v>4566.13</v>
      </c>
      <c r="F10" s="23">
        <f t="shared" si="0"/>
        <v>456.61300000000006</v>
      </c>
      <c r="G10" s="23">
        <f t="shared" si="1"/>
        <v>86.756470000000007</v>
      </c>
      <c r="H10" s="23">
        <f t="shared" si="2"/>
        <v>5109.4994700000007</v>
      </c>
      <c r="J10" s="190">
        <f t="shared" si="3"/>
        <v>62</v>
      </c>
      <c r="K10" s="10">
        <v>18</v>
      </c>
      <c r="L10" s="10">
        <v>6</v>
      </c>
      <c r="M10" s="10"/>
      <c r="N10" s="10"/>
      <c r="O10" s="10">
        <v>8</v>
      </c>
      <c r="P10" s="10"/>
      <c r="Q10" s="10"/>
      <c r="R10" s="10"/>
      <c r="S10" s="10"/>
      <c r="T10" s="10">
        <v>8</v>
      </c>
      <c r="U10" s="10">
        <v>2</v>
      </c>
      <c r="V10" s="10"/>
      <c r="W10" s="10"/>
      <c r="X10" s="10"/>
      <c r="Y10" s="10">
        <v>2</v>
      </c>
      <c r="Z10" s="10"/>
      <c r="AA10" s="10"/>
      <c r="AB10" s="10"/>
      <c r="AC10" s="10"/>
      <c r="AD10" s="10">
        <v>4</v>
      </c>
      <c r="AE10" s="10"/>
      <c r="AF10" s="10">
        <v>7</v>
      </c>
      <c r="AG10" s="193" t="s">
        <v>824</v>
      </c>
      <c r="AH10" s="10">
        <v>7</v>
      </c>
      <c r="AI10" s="10"/>
      <c r="AK10" s="24">
        <f t="shared" si="4"/>
        <v>91970.990460000015</v>
      </c>
      <c r="AL10" s="24">
        <f t="shared" si="5"/>
        <v>30656.996820000004</v>
      </c>
      <c r="AM10" s="24">
        <f t="shared" si="6"/>
        <v>0</v>
      </c>
      <c r="AN10" s="24">
        <f t="shared" si="7"/>
        <v>0</v>
      </c>
      <c r="AO10" s="24">
        <f t="shared" si="8"/>
        <v>40875.995760000005</v>
      </c>
      <c r="AP10" s="24">
        <f t="shared" si="9"/>
        <v>0</v>
      </c>
      <c r="AQ10" s="24">
        <f t="shared" si="10"/>
        <v>0</v>
      </c>
      <c r="AR10" s="24">
        <f t="shared" si="11"/>
        <v>0</v>
      </c>
      <c r="AS10" s="24">
        <f t="shared" si="12"/>
        <v>0</v>
      </c>
      <c r="AT10" s="24">
        <f t="shared" si="13"/>
        <v>40875.995760000005</v>
      </c>
      <c r="AU10" s="24">
        <f t="shared" si="14"/>
        <v>10218.998940000001</v>
      </c>
      <c r="AV10" s="24">
        <f t="shared" si="15"/>
        <v>0</v>
      </c>
      <c r="AW10" s="24">
        <f t="shared" si="16"/>
        <v>0</v>
      </c>
      <c r="AX10" s="24">
        <f t="shared" si="17"/>
        <v>0</v>
      </c>
      <c r="AY10" s="24">
        <f t="shared" si="18"/>
        <v>10218.998940000001</v>
      </c>
      <c r="AZ10" s="24">
        <f t="shared" si="19"/>
        <v>0</v>
      </c>
      <c r="BA10" s="24">
        <f t="shared" si="20"/>
        <v>0</v>
      </c>
      <c r="BB10" s="24">
        <f t="shared" si="21"/>
        <v>0</v>
      </c>
      <c r="BC10" s="24">
        <f t="shared" si="22"/>
        <v>0</v>
      </c>
      <c r="BD10" s="24">
        <f t="shared" si="23"/>
        <v>20437.997880000003</v>
      </c>
      <c r="BE10" s="24">
        <f t="shared" si="24"/>
        <v>0</v>
      </c>
      <c r="BF10" s="24">
        <f t="shared" si="25"/>
        <v>35766.496290000003</v>
      </c>
      <c r="BG10" s="24" t="e">
        <f t="shared" si="26"/>
        <v>#VALUE!</v>
      </c>
      <c r="BH10" s="24">
        <f t="shared" si="27"/>
        <v>35766.496290000003</v>
      </c>
      <c r="BI10" s="24">
        <f t="shared" si="28"/>
        <v>0</v>
      </c>
      <c r="BJ10" s="20" t="s">
        <v>468</v>
      </c>
      <c r="BK10" s="28" t="s">
        <v>469</v>
      </c>
      <c r="BL10" s="49" t="e">
        <f t="shared" si="29"/>
        <v>#VALUE!</v>
      </c>
    </row>
    <row r="11" spans="1:64" ht="34.5" hidden="1" customHeight="1">
      <c r="A11" s="10" t="s">
        <v>468</v>
      </c>
      <c r="B11" s="27" t="s">
        <v>469</v>
      </c>
      <c r="C11" s="21">
        <v>15</v>
      </c>
      <c r="D11" s="22" t="s">
        <v>470</v>
      </c>
      <c r="E11" s="25">
        <v>12925</v>
      </c>
      <c r="F11" s="23">
        <f t="shared" si="0"/>
        <v>1292.5</v>
      </c>
      <c r="G11" s="23">
        <f t="shared" si="1"/>
        <v>245.57500000000002</v>
      </c>
      <c r="H11" s="23">
        <f t="shared" si="2"/>
        <v>14463.075000000001</v>
      </c>
      <c r="J11" s="10">
        <f t="shared" si="3"/>
        <v>0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K11" s="24">
        <f t="shared" si="4"/>
        <v>0</v>
      </c>
      <c r="AL11" s="24">
        <f t="shared" si="5"/>
        <v>0</v>
      </c>
      <c r="AM11" s="24">
        <f t="shared" si="6"/>
        <v>0</v>
      </c>
      <c r="AN11" s="24">
        <f t="shared" si="7"/>
        <v>0</v>
      </c>
      <c r="AO11" s="24">
        <f t="shared" si="8"/>
        <v>0</v>
      </c>
      <c r="AP11" s="24">
        <f t="shared" si="9"/>
        <v>0</v>
      </c>
      <c r="AQ11" s="24">
        <f t="shared" si="10"/>
        <v>0</v>
      </c>
      <c r="AR11" s="24">
        <f t="shared" si="11"/>
        <v>0</v>
      </c>
      <c r="AS11" s="24">
        <f t="shared" si="12"/>
        <v>0</v>
      </c>
      <c r="AT11" s="24">
        <f t="shared" si="13"/>
        <v>0</v>
      </c>
      <c r="AU11" s="24">
        <f t="shared" si="14"/>
        <v>0</v>
      </c>
      <c r="AV11" s="24">
        <f t="shared" si="15"/>
        <v>0</v>
      </c>
      <c r="AW11" s="24">
        <f t="shared" si="16"/>
        <v>0</v>
      </c>
      <c r="AX11" s="24">
        <f t="shared" si="17"/>
        <v>0</v>
      </c>
      <c r="AY11" s="24">
        <f t="shared" si="18"/>
        <v>0</v>
      </c>
      <c r="AZ11" s="24">
        <f t="shared" si="19"/>
        <v>0</v>
      </c>
      <c r="BA11" s="24">
        <f t="shared" si="20"/>
        <v>0</v>
      </c>
      <c r="BB11" s="24">
        <f t="shared" si="21"/>
        <v>0</v>
      </c>
      <c r="BC11" s="24">
        <f t="shared" si="22"/>
        <v>0</v>
      </c>
      <c r="BD11" s="24">
        <f t="shared" si="23"/>
        <v>0</v>
      </c>
      <c r="BE11" s="24">
        <f t="shared" si="24"/>
        <v>0</v>
      </c>
      <c r="BF11" s="24">
        <f t="shared" si="25"/>
        <v>0</v>
      </c>
      <c r="BG11" s="24">
        <f t="shared" si="26"/>
        <v>0</v>
      </c>
      <c r="BH11" s="24">
        <f t="shared" si="27"/>
        <v>0</v>
      </c>
      <c r="BI11" s="24">
        <f t="shared" si="28"/>
        <v>0</v>
      </c>
      <c r="BJ11" s="20" t="s">
        <v>468</v>
      </c>
      <c r="BK11" s="28" t="s">
        <v>469</v>
      </c>
      <c r="BL11" s="49">
        <f t="shared" si="29"/>
        <v>0</v>
      </c>
    </row>
    <row r="12" spans="1:64" ht="34.5" hidden="1" customHeight="1">
      <c r="A12" s="10" t="s">
        <v>471</v>
      </c>
      <c r="B12" s="10" t="s">
        <v>472</v>
      </c>
      <c r="C12" s="76">
        <v>19</v>
      </c>
      <c r="D12" s="22" t="s">
        <v>473</v>
      </c>
      <c r="E12" s="45">
        <v>5828.06</v>
      </c>
      <c r="F12" s="23">
        <f t="shared" si="0"/>
        <v>582.80600000000004</v>
      </c>
      <c r="G12" s="23">
        <f t="shared" si="1"/>
        <v>110.73314000000001</v>
      </c>
      <c r="H12" s="23">
        <f t="shared" si="2"/>
        <v>6521.5991400000003</v>
      </c>
      <c r="J12" s="10">
        <f t="shared" si="3"/>
        <v>76</v>
      </c>
      <c r="K12" s="10">
        <v>45</v>
      </c>
      <c r="L12" s="10">
        <v>3</v>
      </c>
      <c r="M12" s="10"/>
      <c r="N12" s="10"/>
      <c r="O12" s="10">
        <v>3</v>
      </c>
      <c r="P12" s="10"/>
      <c r="Q12" s="10"/>
      <c r="R12" s="10"/>
      <c r="S12" s="10">
        <v>3</v>
      </c>
      <c r="T12" s="10">
        <v>3</v>
      </c>
      <c r="U12" s="10">
        <v>3</v>
      </c>
      <c r="V12" s="10"/>
      <c r="W12" s="10"/>
      <c r="X12" s="10"/>
      <c r="Y12" s="10">
        <v>3</v>
      </c>
      <c r="Z12" s="10"/>
      <c r="AA12" s="10"/>
      <c r="AB12" s="10"/>
      <c r="AC12" s="10">
        <v>5</v>
      </c>
      <c r="AD12" s="10">
        <v>3</v>
      </c>
      <c r="AE12" s="10">
        <v>3</v>
      </c>
      <c r="AF12" s="10"/>
      <c r="AG12" s="10">
        <v>2</v>
      </c>
      <c r="AH12" s="10"/>
      <c r="AI12" s="10"/>
      <c r="AK12" s="24">
        <f t="shared" si="4"/>
        <v>293471.96130000002</v>
      </c>
      <c r="AL12" s="24">
        <f t="shared" si="5"/>
        <v>19564.797420000003</v>
      </c>
      <c r="AM12" s="24">
        <f t="shared" si="6"/>
        <v>0</v>
      </c>
      <c r="AN12" s="24">
        <f t="shared" si="7"/>
        <v>0</v>
      </c>
      <c r="AO12" s="24">
        <f t="shared" si="8"/>
        <v>19564.797420000003</v>
      </c>
      <c r="AP12" s="24">
        <f t="shared" si="9"/>
        <v>0</v>
      </c>
      <c r="AQ12" s="24">
        <f t="shared" si="10"/>
        <v>0</v>
      </c>
      <c r="AR12" s="24">
        <f t="shared" si="11"/>
        <v>0</v>
      </c>
      <c r="AS12" s="24">
        <f t="shared" si="12"/>
        <v>19564.797420000003</v>
      </c>
      <c r="AT12" s="24">
        <f t="shared" si="13"/>
        <v>19564.797420000003</v>
      </c>
      <c r="AU12" s="24">
        <f t="shared" si="14"/>
        <v>19564.797420000003</v>
      </c>
      <c r="AV12" s="24">
        <f t="shared" si="15"/>
        <v>0</v>
      </c>
      <c r="AW12" s="24">
        <f t="shared" si="16"/>
        <v>0</v>
      </c>
      <c r="AX12" s="24">
        <f t="shared" si="17"/>
        <v>0</v>
      </c>
      <c r="AY12" s="24">
        <f t="shared" si="18"/>
        <v>19564.797420000003</v>
      </c>
      <c r="AZ12" s="24">
        <f t="shared" si="19"/>
        <v>0</v>
      </c>
      <c r="BA12" s="24">
        <f t="shared" si="20"/>
        <v>0</v>
      </c>
      <c r="BB12" s="24">
        <f t="shared" si="21"/>
        <v>0</v>
      </c>
      <c r="BC12" s="24">
        <f t="shared" si="22"/>
        <v>32607.995699999999</v>
      </c>
      <c r="BD12" s="24">
        <f t="shared" si="23"/>
        <v>19564.797420000003</v>
      </c>
      <c r="BE12" s="24">
        <f t="shared" si="24"/>
        <v>19564.797420000003</v>
      </c>
      <c r="BF12" s="24">
        <f t="shared" si="25"/>
        <v>0</v>
      </c>
      <c r="BG12" s="24">
        <f t="shared" si="26"/>
        <v>13043.198280000001</v>
      </c>
      <c r="BH12" s="24">
        <f t="shared" si="27"/>
        <v>0</v>
      </c>
      <c r="BI12" s="24">
        <f t="shared" si="28"/>
        <v>0</v>
      </c>
      <c r="BJ12" s="20" t="s">
        <v>471</v>
      </c>
      <c r="BK12" s="20" t="s">
        <v>472</v>
      </c>
      <c r="BL12" s="49">
        <f t="shared" si="29"/>
        <v>495641.5346400002</v>
      </c>
    </row>
    <row r="13" spans="1:64" ht="34.5" hidden="1" customHeight="1">
      <c r="A13" s="10" t="s">
        <v>471</v>
      </c>
      <c r="B13" s="10" t="s">
        <v>472</v>
      </c>
      <c r="C13" s="21">
        <v>19</v>
      </c>
      <c r="D13" s="22" t="s">
        <v>473</v>
      </c>
      <c r="E13" s="25">
        <v>9398</v>
      </c>
      <c r="F13" s="23">
        <f t="shared" si="0"/>
        <v>939.80000000000007</v>
      </c>
      <c r="G13" s="23">
        <f t="shared" si="1"/>
        <v>178.56200000000001</v>
      </c>
      <c r="H13" s="23">
        <f t="shared" si="2"/>
        <v>10516.361999999999</v>
      </c>
      <c r="J13" s="10">
        <f t="shared" si="3"/>
        <v>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K13" s="24">
        <f t="shared" si="4"/>
        <v>0</v>
      </c>
      <c r="AL13" s="24">
        <f t="shared" si="5"/>
        <v>0</v>
      </c>
      <c r="AM13" s="24">
        <f t="shared" si="6"/>
        <v>0</v>
      </c>
      <c r="AN13" s="24">
        <f t="shared" si="7"/>
        <v>0</v>
      </c>
      <c r="AO13" s="24">
        <f t="shared" si="8"/>
        <v>0</v>
      </c>
      <c r="AP13" s="24">
        <f t="shared" si="9"/>
        <v>0</v>
      </c>
      <c r="AQ13" s="24">
        <f t="shared" si="10"/>
        <v>0</v>
      </c>
      <c r="AR13" s="24">
        <f t="shared" si="11"/>
        <v>0</v>
      </c>
      <c r="AS13" s="24">
        <f t="shared" si="12"/>
        <v>0</v>
      </c>
      <c r="AT13" s="24">
        <f t="shared" si="13"/>
        <v>0</v>
      </c>
      <c r="AU13" s="24">
        <f t="shared" si="14"/>
        <v>0</v>
      </c>
      <c r="AV13" s="24">
        <f t="shared" si="15"/>
        <v>0</v>
      </c>
      <c r="AW13" s="24">
        <f t="shared" si="16"/>
        <v>0</v>
      </c>
      <c r="AX13" s="24">
        <f t="shared" si="17"/>
        <v>0</v>
      </c>
      <c r="AY13" s="24">
        <f t="shared" si="18"/>
        <v>0</v>
      </c>
      <c r="AZ13" s="24">
        <f t="shared" si="19"/>
        <v>0</v>
      </c>
      <c r="BA13" s="24">
        <f t="shared" si="20"/>
        <v>0</v>
      </c>
      <c r="BB13" s="24">
        <f t="shared" si="21"/>
        <v>0</v>
      </c>
      <c r="BC13" s="24">
        <f t="shared" si="22"/>
        <v>0</v>
      </c>
      <c r="BD13" s="24">
        <f t="shared" si="23"/>
        <v>0</v>
      </c>
      <c r="BE13" s="24">
        <f t="shared" si="24"/>
        <v>0</v>
      </c>
      <c r="BF13" s="24">
        <f t="shared" si="25"/>
        <v>0</v>
      </c>
      <c r="BG13" s="24">
        <f t="shared" si="26"/>
        <v>0</v>
      </c>
      <c r="BH13" s="24">
        <f t="shared" si="27"/>
        <v>0</v>
      </c>
      <c r="BI13" s="24">
        <f t="shared" si="28"/>
        <v>0</v>
      </c>
      <c r="BJ13" s="20" t="s">
        <v>471</v>
      </c>
      <c r="BK13" s="20" t="s">
        <v>472</v>
      </c>
      <c r="BL13" s="49">
        <f t="shared" si="29"/>
        <v>0</v>
      </c>
    </row>
    <row r="14" spans="1:64" ht="34.5" hidden="1" customHeight="1">
      <c r="A14" s="10" t="s">
        <v>474</v>
      </c>
      <c r="B14" s="10" t="s">
        <v>475</v>
      </c>
      <c r="C14" s="76">
        <v>21</v>
      </c>
      <c r="D14" s="22" t="s">
        <v>476</v>
      </c>
      <c r="E14" s="45">
        <v>3557.83</v>
      </c>
      <c r="F14" s="23">
        <f t="shared" si="0"/>
        <v>355.78300000000002</v>
      </c>
      <c r="G14" s="23">
        <f t="shared" si="1"/>
        <v>67.598770000000002</v>
      </c>
      <c r="H14" s="23">
        <f t="shared" si="2"/>
        <v>3981.2117699999999</v>
      </c>
      <c r="J14" s="10">
        <f t="shared" si="3"/>
        <v>30</v>
      </c>
      <c r="K14" s="10"/>
      <c r="L14" s="10">
        <v>2</v>
      </c>
      <c r="M14" s="10"/>
      <c r="N14" s="10"/>
      <c r="O14" s="10">
        <v>3</v>
      </c>
      <c r="P14" s="10"/>
      <c r="Q14" s="10"/>
      <c r="R14" s="10"/>
      <c r="S14" s="10">
        <v>3</v>
      </c>
      <c r="T14" s="10">
        <v>3</v>
      </c>
      <c r="U14" s="10">
        <v>3</v>
      </c>
      <c r="V14" s="10"/>
      <c r="W14" s="10"/>
      <c r="X14" s="10">
        <v>3</v>
      </c>
      <c r="Y14" s="10">
        <v>3</v>
      </c>
      <c r="Z14" s="10"/>
      <c r="AA14" s="10"/>
      <c r="AB14" s="10"/>
      <c r="AC14" s="10"/>
      <c r="AD14" s="10">
        <v>2</v>
      </c>
      <c r="AE14" s="10">
        <v>5</v>
      </c>
      <c r="AF14" s="10"/>
      <c r="AG14" s="10">
        <v>3</v>
      </c>
      <c r="AH14" s="10"/>
      <c r="AI14" s="10"/>
      <c r="AK14" s="24">
        <f t="shared" si="4"/>
        <v>0</v>
      </c>
      <c r="AL14" s="24">
        <f t="shared" si="5"/>
        <v>7962.4235399999998</v>
      </c>
      <c r="AM14" s="24">
        <f t="shared" si="6"/>
        <v>0</v>
      </c>
      <c r="AN14" s="24">
        <f t="shared" si="7"/>
        <v>0</v>
      </c>
      <c r="AO14" s="24">
        <f t="shared" si="8"/>
        <v>11943.63531</v>
      </c>
      <c r="AP14" s="24">
        <f t="shared" si="9"/>
        <v>0</v>
      </c>
      <c r="AQ14" s="24">
        <f t="shared" si="10"/>
        <v>0</v>
      </c>
      <c r="AR14" s="24">
        <f t="shared" si="11"/>
        <v>0</v>
      </c>
      <c r="AS14" s="24">
        <f t="shared" si="12"/>
        <v>11943.63531</v>
      </c>
      <c r="AT14" s="24">
        <f t="shared" si="13"/>
        <v>11943.63531</v>
      </c>
      <c r="AU14" s="24">
        <f t="shared" si="14"/>
        <v>11943.63531</v>
      </c>
      <c r="AV14" s="24">
        <f t="shared" si="15"/>
        <v>0</v>
      </c>
      <c r="AW14" s="24">
        <f t="shared" si="16"/>
        <v>0</v>
      </c>
      <c r="AX14" s="24">
        <f t="shared" si="17"/>
        <v>11943.63531</v>
      </c>
      <c r="AY14" s="24">
        <f t="shared" si="18"/>
        <v>11943.63531</v>
      </c>
      <c r="AZ14" s="24">
        <f t="shared" si="19"/>
        <v>0</v>
      </c>
      <c r="BA14" s="24">
        <f t="shared" si="20"/>
        <v>0</v>
      </c>
      <c r="BB14" s="24">
        <f t="shared" si="21"/>
        <v>0</v>
      </c>
      <c r="BC14" s="24">
        <f t="shared" si="22"/>
        <v>0</v>
      </c>
      <c r="BD14" s="24">
        <f t="shared" si="23"/>
        <v>7962.4235399999998</v>
      </c>
      <c r="BE14" s="24">
        <f t="shared" si="24"/>
        <v>19906.058850000001</v>
      </c>
      <c r="BF14" s="24">
        <f t="shared" si="25"/>
        <v>0</v>
      </c>
      <c r="BG14" s="24">
        <f t="shared" si="26"/>
        <v>11943.63531</v>
      </c>
      <c r="BH14" s="24">
        <f t="shared" si="27"/>
        <v>0</v>
      </c>
      <c r="BI14" s="24">
        <f t="shared" si="28"/>
        <v>0</v>
      </c>
      <c r="BJ14" s="20" t="s">
        <v>474</v>
      </c>
      <c r="BK14" s="20" t="s">
        <v>475</v>
      </c>
      <c r="BL14" s="49">
        <f t="shared" si="29"/>
        <v>119436.35309999999</v>
      </c>
    </row>
    <row r="15" spans="1:64" ht="34.5" hidden="1" customHeight="1">
      <c r="A15" s="10" t="s">
        <v>474</v>
      </c>
      <c r="B15" s="10" t="s">
        <v>475</v>
      </c>
      <c r="C15" s="21">
        <v>21</v>
      </c>
      <c r="D15" s="22" t="s">
        <v>476</v>
      </c>
      <c r="E15" s="25">
        <v>5062</v>
      </c>
      <c r="F15" s="23">
        <f t="shared" si="0"/>
        <v>506.20000000000005</v>
      </c>
      <c r="G15" s="23">
        <f t="shared" si="1"/>
        <v>96.178000000000011</v>
      </c>
      <c r="H15" s="23">
        <f t="shared" si="2"/>
        <v>5664.3779999999997</v>
      </c>
      <c r="J15" s="10">
        <f t="shared" si="3"/>
        <v>0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K15" s="24">
        <f t="shared" si="4"/>
        <v>0</v>
      </c>
      <c r="AL15" s="24">
        <f t="shared" si="5"/>
        <v>0</v>
      </c>
      <c r="AM15" s="24">
        <f t="shared" si="6"/>
        <v>0</v>
      </c>
      <c r="AN15" s="24">
        <f t="shared" si="7"/>
        <v>0</v>
      </c>
      <c r="AO15" s="24">
        <f t="shared" si="8"/>
        <v>0</v>
      </c>
      <c r="AP15" s="24">
        <f t="shared" si="9"/>
        <v>0</v>
      </c>
      <c r="AQ15" s="24">
        <f t="shared" si="10"/>
        <v>0</v>
      </c>
      <c r="AR15" s="24">
        <f t="shared" si="11"/>
        <v>0</v>
      </c>
      <c r="AS15" s="24">
        <f t="shared" si="12"/>
        <v>0</v>
      </c>
      <c r="AT15" s="24">
        <f t="shared" si="13"/>
        <v>0</v>
      </c>
      <c r="AU15" s="24">
        <f t="shared" si="14"/>
        <v>0</v>
      </c>
      <c r="AV15" s="24">
        <f t="shared" si="15"/>
        <v>0</v>
      </c>
      <c r="AW15" s="24">
        <f t="shared" si="16"/>
        <v>0</v>
      </c>
      <c r="AX15" s="24">
        <f t="shared" si="17"/>
        <v>0</v>
      </c>
      <c r="AY15" s="24">
        <f t="shared" si="18"/>
        <v>0</v>
      </c>
      <c r="AZ15" s="24">
        <f t="shared" si="19"/>
        <v>0</v>
      </c>
      <c r="BA15" s="24">
        <f t="shared" si="20"/>
        <v>0</v>
      </c>
      <c r="BB15" s="24">
        <f t="shared" si="21"/>
        <v>0</v>
      </c>
      <c r="BC15" s="24">
        <f t="shared" si="22"/>
        <v>0</v>
      </c>
      <c r="BD15" s="24">
        <f t="shared" si="23"/>
        <v>0</v>
      </c>
      <c r="BE15" s="24">
        <f t="shared" si="24"/>
        <v>0</v>
      </c>
      <c r="BF15" s="24">
        <f t="shared" si="25"/>
        <v>0</v>
      </c>
      <c r="BG15" s="24">
        <f t="shared" si="26"/>
        <v>0</v>
      </c>
      <c r="BH15" s="24">
        <f t="shared" si="27"/>
        <v>0</v>
      </c>
      <c r="BI15" s="24">
        <f t="shared" si="28"/>
        <v>0</v>
      </c>
      <c r="BJ15" s="20" t="s">
        <v>474</v>
      </c>
      <c r="BK15" s="20" t="s">
        <v>475</v>
      </c>
      <c r="BL15" s="49">
        <f t="shared" si="29"/>
        <v>0</v>
      </c>
    </row>
    <row r="16" spans="1:64" ht="34.5" hidden="1" customHeight="1">
      <c r="A16" s="10" t="s">
        <v>468</v>
      </c>
      <c r="B16" s="27" t="s">
        <v>469</v>
      </c>
      <c r="C16" s="76">
        <v>25</v>
      </c>
      <c r="D16" s="22" t="s">
        <v>477</v>
      </c>
      <c r="E16" s="45">
        <v>4171.68</v>
      </c>
      <c r="F16" s="23">
        <f t="shared" si="0"/>
        <v>417.16800000000006</v>
      </c>
      <c r="G16" s="23">
        <f t="shared" si="1"/>
        <v>79.261920000000018</v>
      </c>
      <c r="H16" s="23">
        <f t="shared" si="2"/>
        <v>4668.1099199999999</v>
      </c>
      <c r="J16" s="10">
        <f t="shared" si="3"/>
        <v>91</v>
      </c>
      <c r="K16" s="10">
        <v>45</v>
      </c>
      <c r="L16" s="10"/>
      <c r="M16" s="10">
        <v>8</v>
      </c>
      <c r="N16" s="10"/>
      <c r="O16" s="10">
        <v>8</v>
      </c>
      <c r="P16" s="10"/>
      <c r="Q16" s="10"/>
      <c r="R16" s="10"/>
      <c r="S16" s="10">
        <v>8</v>
      </c>
      <c r="T16" s="10">
        <v>6</v>
      </c>
      <c r="U16" s="10">
        <v>5</v>
      </c>
      <c r="V16" s="10"/>
      <c r="W16" s="10"/>
      <c r="X16" s="10"/>
      <c r="Y16" s="10"/>
      <c r="Z16" s="10"/>
      <c r="AA16" s="10"/>
      <c r="AB16" s="10"/>
      <c r="AC16" s="10"/>
      <c r="AD16" s="10">
        <v>4</v>
      </c>
      <c r="AE16" s="10">
        <v>5</v>
      </c>
      <c r="AF16" s="10"/>
      <c r="AG16" s="10">
        <v>2</v>
      </c>
      <c r="AH16" s="10"/>
      <c r="AI16" s="10"/>
      <c r="AK16" s="24">
        <f t="shared" si="4"/>
        <v>210064.94639999999</v>
      </c>
      <c r="AL16" s="24">
        <f t="shared" si="5"/>
        <v>0</v>
      </c>
      <c r="AM16" s="24">
        <f t="shared" si="6"/>
        <v>37344.879359999999</v>
      </c>
      <c r="AN16" s="24">
        <f t="shared" si="7"/>
        <v>0</v>
      </c>
      <c r="AO16" s="24">
        <f t="shared" si="8"/>
        <v>37344.879359999999</v>
      </c>
      <c r="AP16" s="24">
        <f t="shared" si="9"/>
        <v>0</v>
      </c>
      <c r="AQ16" s="24">
        <f t="shared" si="10"/>
        <v>0</v>
      </c>
      <c r="AR16" s="24">
        <f t="shared" si="11"/>
        <v>0</v>
      </c>
      <c r="AS16" s="24">
        <f t="shared" si="12"/>
        <v>37344.879359999999</v>
      </c>
      <c r="AT16" s="24">
        <f t="shared" si="13"/>
        <v>28008.659520000001</v>
      </c>
      <c r="AU16" s="24">
        <f t="shared" si="14"/>
        <v>23340.549599999998</v>
      </c>
      <c r="AV16" s="24">
        <f t="shared" si="15"/>
        <v>0</v>
      </c>
      <c r="AW16" s="24">
        <f t="shared" si="16"/>
        <v>0</v>
      </c>
      <c r="AX16" s="24">
        <f t="shared" si="17"/>
        <v>0</v>
      </c>
      <c r="AY16" s="24">
        <f t="shared" si="18"/>
        <v>0</v>
      </c>
      <c r="AZ16" s="24">
        <f t="shared" si="19"/>
        <v>0</v>
      </c>
      <c r="BA16" s="24">
        <f t="shared" si="20"/>
        <v>0</v>
      </c>
      <c r="BB16" s="24">
        <f t="shared" si="21"/>
        <v>0</v>
      </c>
      <c r="BC16" s="24">
        <f t="shared" si="22"/>
        <v>0</v>
      </c>
      <c r="BD16" s="24">
        <f t="shared" si="23"/>
        <v>18672.439679999999</v>
      </c>
      <c r="BE16" s="24">
        <f t="shared" si="24"/>
        <v>23340.549599999998</v>
      </c>
      <c r="BF16" s="24">
        <f t="shared" si="25"/>
        <v>0</v>
      </c>
      <c r="BG16" s="24">
        <f t="shared" si="26"/>
        <v>9336.2198399999997</v>
      </c>
      <c r="BH16" s="24">
        <f t="shared" si="27"/>
        <v>0</v>
      </c>
      <c r="BI16" s="24">
        <f t="shared" si="28"/>
        <v>0</v>
      </c>
      <c r="BJ16" s="20" t="s">
        <v>468</v>
      </c>
      <c r="BK16" s="28" t="s">
        <v>469</v>
      </c>
      <c r="BL16" s="49">
        <f t="shared" si="29"/>
        <v>424798.00271999993</v>
      </c>
    </row>
    <row r="17" spans="1:64" ht="34.5" hidden="1" customHeight="1">
      <c r="A17" s="10" t="s">
        <v>468</v>
      </c>
      <c r="B17" s="27" t="s">
        <v>469</v>
      </c>
      <c r="C17" s="21">
        <v>25</v>
      </c>
      <c r="D17" s="22" t="s">
        <v>477</v>
      </c>
      <c r="E17" s="25">
        <v>11757</v>
      </c>
      <c r="F17" s="23">
        <f t="shared" si="0"/>
        <v>1175.7</v>
      </c>
      <c r="G17" s="23">
        <f t="shared" si="1"/>
        <v>223.38300000000001</v>
      </c>
      <c r="H17" s="23">
        <f t="shared" si="2"/>
        <v>13156.083000000001</v>
      </c>
      <c r="J17" s="10">
        <f t="shared" si="3"/>
        <v>0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K17" s="24">
        <f t="shared" si="4"/>
        <v>0</v>
      </c>
      <c r="AL17" s="24">
        <f t="shared" si="5"/>
        <v>0</v>
      </c>
      <c r="AM17" s="24">
        <f t="shared" si="6"/>
        <v>0</v>
      </c>
      <c r="AN17" s="24">
        <f t="shared" si="7"/>
        <v>0</v>
      </c>
      <c r="AO17" s="24">
        <f t="shared" si="8"/>
        <v>0</v>
      </c>
      <c r="AP17" s="24">
        <f t="shared" si="9"/>
        <v>0</v>
      </c>
      <c r="AQ17" s="24">
        <f t="shared" si="10"/>
        <v>0</v>
      </c>
      <c r="AR17" s="24">
        <f t="shared" si="11"/>
        <v>0</v>
      </c>
      <c r="AS17" s="24">
        <f t="shared" si="12"/>
        <v>0</v>
      </c>
      <c r="AT17" s="24">
        <f t="shared" si="13"/>
        <v>0</v>
      </c>
      <c r="AU17" s="24">
        <f t="shared" si="14"/>
        <v>0</v>
      </c>
      <c r="AV17" s="24">
        <f t="shared" si="15"/>
        <v>0</v>
      </c>
      <c r="AW17" s="24">
        <f t="shared" si="16"/>
        <v>0</v>
      </c>
      <c r="AX17" s="24">
        <f t="shared" si="17"/>
        <v>0</v>
      </c>
      <c r="AY17" s="24">
        <f t="shared" si="18"/>
        <v>0</v>
      </c>
      <c r="AZ17" s="24">
        <f t="shared" si="19"/>
        <v>0</v>
      </c>
      <c r="BA17" s="24">
        <f t="shared" si="20"/>
        <v>0</v>
      </c>
      <c r="BB17" s="24">
        <f t="shared" si="21"/>
        <v>0</v>
      </c>
      <c r="BC17" s="24">
        <f t="shared" si="22"/>
        <v>0</v>
      </c>
      <c r="BD17" s="24">
        <f t="shared" si="23"/>
        <v>0</v>
      </c>
      <c r="BE17" s="24">
        <f t="shared" si="24"/>
        <v>0</v>
      </c>
      <c r="BF17" s="24">
        <f t="shared" si="25"/>
        <v>0</v>
      </c>
      <c r="BG17" s="24">
        <f t="shared" si="26"/>
        <v>0</v>
      </c>
      <c r="BH17" s="24">
        <f t="shared" si="27"/>
        <v>0</v>
      </c>
      <c r="BI17" s="24">
        <f t="shared" si="28"/>
        <v>0</v>
      </c>
      <c r="BJ17" s="20" t="s">
        <v>468</v>
      </c>
      <c r="BK17" s="28" t="s">
        <v>469</v>
      </c>
      <c r="BL17" s="49">
        <f t="shared" si="29"/>
        <v>0</v>
      </c>
    </row>
    <row r="18" spans="1:64" ht="34.5" hidden="1" customHeight="1">
      <c r="A18" s="10" t="s">
        <v>468</v>
      </c>
      <c r="B18" s="27" t="s">
        <v>469</v>
      </c>
      <c r="C18" s="76">
        <v>26</v>
      </c>
      <c r="D18" s="22" t="s">
        <v>478</v>
      </c>
      <c r="E18" s="45">
        <v>2609.44</v>
      </c>
      <c r="F18" s="23">
        <f t="shared" si="0"/>
        <v>260.94400000000002</v>
      </c>
      <c r="G18" s="23">
        <f t="shared" si="1"/>
        <v>49.579360000000001</v>
      </c>
      <c r="H18" s="23">
        <f t="shared" si="2"/>
        <v>2919.9633600000002</v>
      </c>
      <c r="J18" s="10">
        <f t="shared" si="3"/>
        <v>220</v>
      </c>
      <c r="K18" s="10"/>
      <c r="L18" s="10"/>
      <c r="M18" s="10"/>
      <c r="N18" s="10"/>
      <c r="O18" s="10">
        <v>10</v>
      </c>
      <c r="P18" s="10"/>
      <c r="Q18" s="10"/>
      <c r="R18" s="10"/>
      <c r="S18" s="10">
        <v>10</v>
      </c>
      <c r="T18" s="10"/>
      <c r="U18" s="10">
        <v>6</v>
      </c>
      <c r="V18" s="10">
        <v>10</v>
      </c>
      <c r="W18" s="10"/>
      <c r="X18" s="10">
        <v>10</v>
      </c>
      <c r="Y18" s="10">
        <v>9</v>
      </c>
      <c r="Z18" s="10">
        <v>25</v>
      </c>
      <c r="AA18" s="10"/>
      <c r="AB18" s="10"/>
      <c r="AC18" s="10">
        <v>40</v>
      </c>
      <c r="AD18" s="10">
        <v>10</v>
      </c>
      <c r="AE18" s="10">
        <v>20</v>
      </c>
      <c r="AF18" s="10">
        <v>15</v>
      </c>
      <c r="AG18" s="10">
        <v>10</v>
      </c>
      <c r="AH18" s="10">
        <v>15</v>
      </c>
      <c r="AI18" s="10">
        <v>30</v>
      </c>
      <c r="AK18" s="24">
        <f t="shared" si="4"/>
        <v>0</v>
      </c>
      <c r="AL18" s="24">
        <f t="shared" si="5"/>
        <v>0</v>
      </c>
      <c r="AM18" s="24">
        <f t="shared" si="6"/>
        <v>0</v>
      </c>
      <c r="AN18" s="24">
        <f t="shared" si="7"/>
        <v>0</v>
      </c>
      <c r="AO18" s="24">
        <f t="shared" si="8"/>
        <v>29199.633600000001</v>
      </c>
      <c r="AP18" s="24">
        <f t="shared" si="9"/>
        <v>0</v>
      </c>
      <c r="AQ18" s="24">
        <f t="shared" si="10"/>
        <v>0</v>
      </c>
      <c r="AR18" s="24">
        <f t="shared" si="11"/>
        <v>0</v>
      </c>
      <c r="AS18" s="24">
        <f t="shared" si="12"/>
        <v>29199.633600000001</v>
      </c>
      <c r="AT18" s="24">
        <f t="shared" si="13"/>
        <v>0</v>
      </c>
      <c r="AU18" s="24">
        <f t="shared" si="14"/>
        <v>17519.780160000002</v>
      </c>
      <c r="AV18" s="24">
        <f t="shared" si="15"/>
        <v>29199.633600000001</v>
      </c>
      <c r="AW18" s="24">
        <f t="shared" si="16"/>
        <v>0</v>
      </c>
      <c r="AX18" s="24">
        <f t="shared" si="17"/>
        <v>29199.633600000001</v>
      </c>
      <c r="AY18" s="24">
        <f t="shared" si="18"/>
        <v>26279.670240000003</v>
      </c>
      <c r="AZ18" s="24">
        <f t="shared" si="19"/>
        <v>72999.084000000003</v>
      </c>
      <c r="BA18" s="24">
        <f t="shared" si="20"/>
        <v>0</v>
      </c>
      <c r="BB18" s="24">
        <f t="shared" si="21"/>
        <v>0</v>
      </c>
      <c r="BC18" s="24">
        <f t="shared" si="22"/>
        <v>116798.5344</v>
      </c>
      <c r="BD18" s="24">
        <f t="shared" si="23"/>
        <v>29199.633600000001</v>
      </c>
      <c r="BE18" s="24">
        <f t="shared" si="24"/>
        <v>58399.267200000002</v>
      </c>
      <c r="BF18" s="24">
        <f t="shared" si="25"/>
        <v>43799.450400000002</v>
      </c>
      <c r="BG18" s="24">
        <f t="shared" si="26"/>
        <v>29199.633600000001</v>
      </c>
      <c r="BH18" s="24">
        <f t="shared" si="27"/>
        <v>43799.450400000002</v>
      </c>
      <c r="BI18" s="24">
        <f t="shared" si="28"/>
        <v>87598.900800000003</v>
      </c>
      <c r="BJ18" s="20" t="s">
        <v>468</v>
      </c>
      <c r="BK18" s="28" t="s">
        <v>469</v>
      </c>
      <c r="BL18" s="49">
        <f t="shared" si="29"/>
        <v>642391.93920000014</v>
      </c>
    </row>
    <row r="19" spans="1:64" ht="34.5" hidden="1" customHeight="1">
      <c r="A19" s="10" t="s">
        <v>468</v>
      </c>
      <c r="B19" s="27" t="s">
        <v>469</v>
      </c>
      <c r="C19" s="21">
        <v>26</v>
      </c>
      <c r="D19" s="22" t="s">
        <v>478</v>
      </c>
      <c r="E19" s="25">
        <v>5754</v>
      </c>
      <c r="F19" s="23">
        <f t="shared" si="0"/>
        <v>575.4</v>
      </c>
      <c r="G19" s="23">
        <f t="shared" si="1"/>
        <v>109.32599999999999</v>
      </c>
      <c r="H19" s="23">
        <f t="shared" si="2"/>
        <v>6438.7259999999997</v>
      </c>
      <c r="J19" s="10">
        <f t="shared" si="3"/>
        <v>0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K19" s="24">
        <f t="shared" si="4"/>
        <v>0</v>
      </c>
      <c r="AL19" s="24">
        <f t="shared" si="5"/>
        <v>0</v>
      </c>
      <c r="AM19" s="24">
        <f t="shared" si="6"/>
        <v>0</v>
      </c>
      <c r="AN19" s="24">
        <f t="shared" si="7"/>
        <v>0</v>
      </c>
      <c r="AO19" s="24">
        <f t="shared" si="8"/>
        <v>0</v>
      </c>
      <c r="AP19" s="24">
        <f t="shared" si="9"/>
        <v>0</v>
      </c>
      <c r="AQ19" s="24">
        <f t="shared" si="10"/>
        <v>0</v>
      </c>
      <c r="AR19" s="24">
        <f t="shared" si="11"/>
        <v>0</v>
      </c>
      <c r="AS19" s="24">
        <f t="shared" si="12"/>
        <v>0</v>
      </c>
      <c r="AT19" s="24">
        <f t="shared" si="13"/>
        <v>0</v>
      </c>
      <c r="AU19" s="24">
        <f t="shared" si="14"/>
        <v>0</v>
      </c>
      <c r="AV19" s="24">
        <f t="shared" si="15"/>
        <v>0</v>
      </c>
      <c r="AW19" s="24">
        <f t="shared" si="16"/>
        <v>0</v>
      </c>
      <c r="AX19" s="24">
        <f t="shared" si="17"/>
        <v>0</v>
      </c>
      <c r="AY19" s="24">
        <f t="shared" si="18"/>
        <v>0</v>
      </c>
      <c r="AZ19" s="24">
        <f t="shared" si="19"/>
        <v>0</v>
      </c>
      <c r="BA19" s="24">
        <f t="shared" si="20"/>
        <v>0</v>
      </c>
      <c r="BB19" s="24">
        <f t="shared" si="21"/>
        <v>0</v>
      </c>
      <c r="BC19" s="24">
        <f t="shared" si="22"/>
        <v>0</v>
      </c>
      <c r="BD19" s="24">
        <f t="shared" si="23"/>
        <v>0</v>
      </c>
      <c r="BE19" s="24">
        <f t="shared" si="24"/>
        <v>0</v>
      </c>
      <c r="BF19" s="24">
        <f t="shared" si="25"/>
        <v>0</v>
      </c>
      <c r="BG19" s="24">
        <f t="shared" si="26"/>
        <v>0</v>
      </c>
      <c r="BH19" s="24">
        <f t="shared" si="27"/>
        <v>0</v>
      </c>
      <c r="BI19" s="24">
        <f t="shared" si="28"/>
        <v>0</v>
      </c>
      <c r="BJ19" s="20" t="s">
        <v>468</v>
      </c>
      <c r="BK19" s="28" t="s">
        <v>469</v>
      </c>
      <c r="BL19" s="49">
        <f t="shared" si="29"/>
        <v>0</v>
      </c>
    </row>
    <row r="20" spans="1:64" ht="34.5" hidden="1" customHeight="1">
      <c r="A20" s="10" t="s">
        <v>479</v>
      </c>
      <c r="B20" s="20" t="s">
        <v>480</v>
      </c>
      <c r="C20" s="76">
        <v>27</v>
      </c>
      <c r="D20" s="22" t="s">
        <v>481</v>
      </c>
      <c r="E20" s="45">
        <v>3547.72</v>
      </c>
      <c r="F20" s="23">
        <f t="shared" si="0"/>
        <v>354.77199999999999</v>
      </c>
      <c r="G20" s="23">
        <f t="shared" si="1"/>
        <v>67.406679999999994</v>
      </c>
      <c r="H20" s="23">
        <f t="shared" si="2"/>
        <v>3969.8986799999998</v>
      </c>
      <c r="J20" s="10">
        <f t="shared" si="3"/>
        <v>79</v>
      </c>
      <c r="K20" s="10">
        <v>45</v>
      </c>
      <c r="L20" s="10">
        <v>5</v>
      </c>
      <c r="M20" s="10"/>
      <c r="N20" s="10"/>
      <c r="O20" s="10">
        <v>5</v>
      </c>
      <c r="P20" s="10"/>
      <c r="Q20" s="10"/>
      <c r="R20" s="10"/>
      <c r="S20" s="10">
        <v>5</v>
      </c>
      <c r="T20" s="10">
        <v>5</v>
      </c>
      <c r="U20" s="10">
        <v>5</v>
      </c>
      <c r="V20" s="10"/>
      <c r="W20" s="10"/>
      <c r="X20" s="10"/>
      <c r="Y20" s="10"/>
      <c r="Z20" s="10">
        <v>5</v>
      </c>
      <c r="AA20" s="10"/>
      <c r="AB20" s="10"/>
      <c r="AC20" s="10"/>
      <c r="AD20" s="10"/>
      <c r="AE20" s="10">
        <v>4</v>
      </c>
      <c r="AF20" s="10"/>
      <c r="AG20" s="10"/>
      <c r="AH20" s="10"/>
      <c r="AI20" s="10"/>
      <c r="AK20" s="24">
        <f t="shared" si="4"/>
        <v>178645.4406</v>
      </c>
      <c r="AL20" s="24">
        <f t="shared" si="5"/>
        <v>19849.493399999999</v>
      </c>
      <c r="AM20" s="24">
        <f t="shared" si="6"/>
        <v>0</v>
      </c>
      <c r="AN20" s="24">
        <f t="shared" si="7"/>
        <v>0</v>
      </c>
      <c r="AO20" s="24">
        <f t="shared" si="8"/>
        <v>19849.493399999999</v>
      </c>
      <c r="AP20" s="24">
        <f t="shared" si="9"/>
        <v>0</v>
      </c>
      <c r="AQ20" s="24">
        <f t="shared" si="10"/>
        <v>0</v>
      </c>
      <c r="AR20" s="24">
        <f t="shared" si="11"/>
        <v>0</v>
      </c>
      <c r="AS20" s="24">
        <f t="shared" si="12"/>
        <v>19849.493399999999</v>
      </c>
      <c r="AT20" s="24">
        <f t="shared" si="13"/>
        <v>19849.493399999999</v>
      </c>
      <c r="AU20" s="24">
        <f t="shared" si="14"/>
        <v>19849.493399999999</v>
      </c>
      <c r="AV20" s="24">
        <f t="shared" si="15"/>
        <v>0</v>
      </c>
      <c r="AW20" s="24">
        <f t="shared" si="16"/>
        <v>0</v>
      </c>
      <c r="AX20" s="24">
        <f t="shared" si="17"/>
        <v>0</v>
      </c>
      <c r="AY20" s="24">
        <f t="shared" si="18"/>
        <v>0</v>
      </c>
      <c r="AZ20" s="24">
        <f t="shared" si="19"/>
        <v>19849.493399999999</v>
      </c>
      <c r="BA20" s="24">
        <f t="shared" si="20"/>
        <v>0</v>
      </c>
      <c r="BB20" s="24">
        <f t="shared" si="21"/>
        <v>0</v>
      </c>
      <c r="BC20" s="24">
        <f t="shared" si="22"/>
        <v>0</v>
      </c>
      <c r="BD20" s="24">
        <f t="shared" si="23"/>
        <v>0</v>
      </c>
      <c r="BE20" s="24">
        <f t="shared" si="24"/>
        <v>15879.594719999999</v>
      </c>
      <c r="BF20" s="24">
        <f t="shared" si="25"/>
        <v>0</v>
      </c>
      <c r="BG20" s="24">
        <f t="shared" si="26"/>
        <v>0</v>
      </c>
      <c r="BH20" s="24">
        <f t="shared" si="27"/>
        <v>0</v>
      </c>
      <c r="BI20" s="24">
        <f t="shared" si="28"/>
        <v>0</v>
      </c>
      <c r="BJ20" s="20" t="s">
        <v>479</v>
      </c>
      <c r="BK20" s="20" t="s">
        <v>480</v>
      </c>
      <c r="BL20" s="49">
        <f t="shared" si="29"/>
        <v>313621.99572000001</v>
      </c>
    </row>
    <row r="21" spans="1:64" ht="34.5" hidden="1" customHeight="1">
      <c r="A21" s="10" t="s">
        <v>479</v>
      </c>
      <c r="B21" s="20" t="s">
        <v>480</v>
      </c>
      <c r="C21" s="21">
        <v>27</v>
      </c>
      <c r="D21" s="22" t="s">
        <v>481</v>
      </c>
      <c r="E21" s="25">
        <v>9634</v>
      </c>
      <c r="F21" s="23">
        <f t="shared" si="0"/>
        <v>963.40000000000009</v>
      </c>
      <c r="G21" s="23">
        <f t="shared" si="1"/>
        <v>183.04600000000002</v>
      </c>
      <c r="H21" s="23">
        <f t="shared" si="2"/>
        <v>10780.446</v>
      </c>
      <c r="J21" s="10">
        <f t="shared" si="3"/>
        <v>0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K21" s="24">
        <f t="shared" si="4"/>
        <v>0</v>
      </c>
      <c r="AL21" s="24">
        <f t="shared" si="5"/>
        <v>0</v>
      </c>
      <c r="AM21" s="24">
        <f t="shared" si="6"/>
        <v>0</v>
      </c>
      <c r="AN21" s="24">
        <f t="shared" si="7"/>
        <v>0</v>
      </c>
      <c r="AO21" s="24">
        <f t="shared" si="8"/>
        <v>0</v>
      </c>
      <c r="AP21" s="24">
        <f t="shared" si="9"/>
        <v>0</v>
      </c>
      <c r="AQ21" s="24">
        <f t="shared" si="10"/>
        <v>0</v>
      </c>
      <c r="AR21" s="24">
        <f t="shared" si="11"/>
        <v>0</v>
      </c>
      <c r="AS21" s="24">
        <f t="shared" si="12"/>
        <v>0</v>
      </c>
      <c r="AT21" s="24">
        <f t="shared" si="13"/>
        <v>0</v>
      </c>
      <c r="AU21" s="24">
        <f t="shared" si="14"/>
        <v>0</v>
      </c>
      <c r="AV21" s="24">
        <f t="shared" si="15"/>
        <v>0</v>
      </c>
      <c r="AW21" s="24">
        <f t="shared" si="16"/>
        <v>0</v>
      </c>
      <c r="AX21" s="24">
        <f t="shared" si="17"/>
        <v>0</v>
      </c>
      <c r="AY21" s="24">
        <f t="shared" si="18"/>
        <v>0</v>
      </c>
      <c r="AZ21" s="24">
        <f t="shared" si="19"/>
        <v>0</v>
      </c>
      <c r="BA21" s="24">
        <f t="shared" si="20"/>
        <v>0</v>
      </c>
      <c r="BB21" s="24">
        <f t="shared" si="21"/>
        <v>0</v>
      </c>
      <c r="BC21" s="24">
        <f t="shared" si="22"/>
        <v>0</v>
      </c>
      <c r="BD21" s="24">
        <f t="shared" si="23"/>
        <v>0</v>
      </c>
      <c r="BE21" s="24">
        <f t="shared" si="24"/>
        <v>0</v>
      </c>
      <c r="BF21" s="24">
        <f t="shared" si="25"/>
        <v>0</v>
      </c>
      <c r="BG21" s="24">
        <f t="shared" si="26"/>
        <v>0</v>
      </c>
      <c r="BH21" s="24">
        <f t="shared" si="27"/>
        <v>0</v>
      </c>
      <c r="BI21" s="24">
        <f t="shared" si="28"/>
        <v>0</v>
      </c>
      <c r="BJ21" s="20" t="s">
        <v>479</v>
      </c>
      <c r="BK21" s="20" t="s">
        <v>480</v>
      </c>
      <c r="BL21" s="49">
        <f t="shared" si="29"/>
        <v>0</v>
      </c>
    </row>
    <row r="22" spans="1:64" ht="34.5" hidden="1" customHeight="1">
      <c r="A22" s="10" t="s">
        <v>482</v>
      </c>
      <c r="B22" s="26" t="s">
        <v>483</v>
      </c>
      <c r="C22" s="76">
        <v>30</v>
      </c>
      <c r="D22" s="22" t="s">
        <v>484</v>
      </c>
      <c r="E22" s="45">
        <v>4305.5</v>
      </c>
      <c r="F22" s="23">
        <f t="shared" si="0"/>
        <v>430.55</v>
      </c>
      <c r="G22" s="23">
        <f t="shared" si="1"/>
        <v>81.804500000000004</v>
      </c>
      <c r="H22" s="23">
        <f t="shared" si="2"/>
        <v>4817.8545000000004</v>
      </c>
      <c r="J22" s="10">
        <f t="shared" si="3"/>
        <v>182</v>
      </c>
      <c r="K22" s="10">
        <v>45</v>
      </c>
      <c r="L22" s="10">
        <v>4</v>
      </c>
      <c r="M22" s="10">
        <v>4</v>
      </c>
      <c r="N22" s="10"/>
      <c r="O22" s="10">
        <v>4</v>
      </c>
      <c r="P22" s="10">
        <v>4</v>
      </c>
      <c r="Q22" s="10"/>
      <c r="R22" s="10"/>
      <c r="S22" s="10">
        <v>4</v>
      </c>
      <c r="T22" s="10">
        <v>4</v>
      </c>
      <c r="U22" s="10">
        <v>4</v>
      </c>
      <c r="V22" s="10">
        <v>10</v>
      </c>
      <c r="W22" s="10"/>
      <c r="X22" s="10">
        <v>1</v>
      </c>
      <c r="Y22" s="10">
        <v>4</v>
      </c>
      <c r="Z22" s="10">
        <v>15</v>
      </c>
      <c r="AA22" s="10"/>
      <c r="AB22" s="10"/>
      <c r="AC22" s="10">
        <v>15</v>
      </c>
      <c r="AD22" s="10">
        <v>15</v>
      </c>
      <c r="AE22" s="10">
        <v>10</v>
      </c>
      <c r="AF22" s="10">
        <v>15</v>
      </c>
      <c r="AG22" s="10">
        <v>3</v>
      </c>
      <c r="AH22" s="10">
        <v>15</v>
      </c>
      <c r="AI22" s="10">
        <v>6</v>
      </c>
      <c r="AK22" s="24">
        <f t="shared" si="4"/>
        <v>216803.45250000001</v>
      </c>
      <c r="AL22" s="24">
        <f t="shared" si="5"/>
        <v>19271.418000000001</v>
      </c>
      <c r="AM22" s="24">
        <f t="shared" si="6"/>
        <v>19271.418000000001</v>
      </c>
      <c r="AN22" s="24">
        <f t="shared" si="7"/>
        <v>0</v>
      </c>
      <c r="AO22" s="24">
        <f t="shared" si="8"/>
        <v>19271.418000000001</v>
      </c>
      <c r="AP22" s="24">
        <f t="shared" si="9"/>
        <v>19271.418000000001</v>
      </c>
      <c r="AQ22" s="24">
        <f t="shared" si="10"/>
        <v>0</v>
      </c>
      <c r="AR22" s="24">
        <f t="shared" si="11"/>
        <v>0</v>
      </c>
      <c r="AS22" s="24">
        <f t="shared" si="12"/>
        <v>19271.418000000001</v>
      </c>
      <c r="AT22" s="24">
        <f t="shared" si="13"/>
        <v>19271.418000000001</v>
      </c>
      <c r="AU22" s="24">
        <f t="shared" si="14"/>
        <v>19271.418000000001</v>
      </c>
      <c r="AV22" s="24">
        <f t="shared" si="15"/>
        <v>48178.545000000006</v>
      </c>
      <c r="AW22" s="24">
        <f t="shared" si="16"/>
        <v>0</v>
      </c>
      <c r="AX22" s="24">
        <f t="shared" si="17"/>
        <v>4817.8545000000004</v>
      </c>
      <c r="AY22" s="24">
        <f t="shared" si="18"/>
        <v>19271.418000000001</v>
      </c>
      <c r="AZ22" s="24">
        <f t="shared" si="19"/>
        <v>72267.817500000005</v>
      </c>
      <c r="BA22" s="24">
        <f t="shared" si="20"/>
        <v>0</v>
      </c>
      <c r="BB22" s="24">
        <f t="shared" si="21"/>
        <v>0</v>
      </c>
      <c r="BC22" s="24">
        <f t="shared" si="22"/>
        <v>72267.817500000005</v>
      </c>
      <c r="BD22" s="24">
        <f t="shared" si="23"/>
        <v>72267.817500000005</v>
      </c>
      <c r="BE22" s="24">
        <f t="shared" si="24"/>
        <v>48178.545000000006</v>
      </c>
      <c r="BF22" s="24">
        <f t="shared" si="25"/>
        <v>72267.817500000005</v>
      </c>
      <c r="BG22" s="24">
        <f t="shared" si="26"/>
        <v>14453.5635</v>
      </c>
      <c r="BH22" s="24">
        <f t="shared" si="27"/>
        <v>72267.817500000005</v>
      </c>
      <c r="BI22" s="24">
        <f t="shared" si="28"/>
        <v>28907.127</v>
      </c>
      <c r="BJ22" s="20" t="s">
        <v>482</v>
      </c>
      <c r="BK22" s="26" t="s">
        <v>483</v>
      </c>
      <c r="BL22" s="49">
        <f t="shared" si="29"/>
        <v>876849.51900000009</v>
      </c>
    </row>
    <row r="23" spans="1:64" ht="34.5" hidden="1" customHeight="1">
      <c r="A23" s="10" t="s">
        <v>482</v>
      </c>
      <c r="B23" s="26" t="s">
        <v>483</v>
      </c>
      <c r="C23" s="21">
        <v>30</v>
      </c>
      <c r="D23" s="22" t="s">
        <v>484</v>
      </c>
      <c r="E23" s="25">
        <v>8865</v>
      </c>
      <c r="F23" s="23">
        <f t="shared" si="0"/>
        <v>886.5</v>
      </c>
      <c r="G23" s="23">
        <f t="shared" si="1"/>
        <v>168.435</v>
      </c>
      <c r="H23" s="23">
        <f t="shared" si="2"/>
        <v>9919.9349999999995</v>
      </c>
      <c r="J23" s="10">
        <f t="shared" si="3"/>
        <v>0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K23" s="24">
        <f t="shared" si="4"/>
        <v>0</v>
      </c>
      <c r="AL23" s="24">
        <f t="shared" si="5"/>
        <v>0</v>
      </c>
      <c r="AM23" s="24">
        <f t="shared" si="6"/>
        <v>0</v>
      </c>
      <c r="AN23" s="24">
        <f t="shared" si="7"/>
        <v>0</v>
      </c>
      <c r="AO23" s="24">
        <f t="shared" si="8"/>
        <v>0</v>
      </c>
      <c r="AP23" s="24">
        <f t="shared" si="9"/>
        <v>0</v>
      </c>
      <c r="AQ23" s="24">
        <f t="shared" si="10"/>
        <v>0</v>
      </c>
      <c r="AR23" s="24">
        <f t="shared" si="11"/>
        <v>0</v>
      </c>
      <c r="AS23" s="24">
        <f t="shared" si="12"/>
        <v>0</v>
      </c>
      <c r="AT23" s="24">
        <f t="shared" si="13"/>
        <v>0</v>
      </c>
      <c r="AU23" s="24">
        <f t="shared" si="14"/>
        <v>0</v>
      </c>
      <c r="AV23" s="24">
        <f t="shared" si="15"/>
        <v>0</v>
      </c>
      <c r="AW23" s="24">
        <f t="shared" si="16"/>
        <v>0</v>
      </c>
      <c r="AX23" s="24">
        <f t="shared" si="17"/>
        <v>0</v>
      </c>
      <c r="AY23" s="24">
        <f t="shared" si="18"/>
        <v>0</v>
      </c>
      <c r="AZ23" s="24">
        <f t="shared" si="19"/>
        <v>0</v>
      </c>
      <c r="BA23" s="24">
        <f t="shared" si="20"/>
        <v>0</v>
      </c>
      <c r="BB23" s="24">
        <f t="shared" si="21"/>
        <v>0</v>
      </c>
      <c r="BC23" s="24">
        <f t="shared" si="22"/>
        <v>0</v>
      </c>
      <c r="BD23" s="24">
        <f t="shared" si="23"/>
        <v>0</v>
      </c>
      <c r="BE23" s="24">
        <f t="shared" si="24"/>
        <v>0</v>
      </c>
      <c r="BF23" s="24">
        <f t="shared" si="25"/>
        <v>0</v>
      </c>
      <c r="BG23" s="24">
        <f t="shared" si="26"/>
        <v>0</v>
      </c>
      <c r="BH23" s="24">
        <f t="shared" si="27"/>
        <v>0</v>
      </c>
      <c r="BI23" s="24">
        <f t="shared" si="28"/>
        <v>0</v>
      </c>
      <c r="BJ23" s="20" t="s">
        <v>482</v>
      </c>
      <c r="BK23" s="26" t="s">
        <v>483</v>
      </c>
      <c r="BL23" s="49">
        <f t="shared" si="29"/>
        <v>0</v>
      </c>
    </row>
    <row r="24" spans="1:64" ht="34.5" hidden="1" customHeight="1">
      <c r="A24" s="10" t="s">
        <v>485</v>
      </c>
      <c r="B24" s="10" t="s">
        <v>486</v>
      </c>
      <c r="C24" s="76">
        <v>44</v>
      </c>
      <c r="D24" s="22" t="s">
        <v>487</v>
      </c>
      <c r="E24" s="45">
        <v>14997.67</v>
      </c>
      <c r="F24" s="23">
        <f t="shared" si="0"/>
        <v>1499.7670000000001</v>
      </c>
      <c r="G24" s="23">
        <f t="shared" si="1"/>
        <v>284.95573000000002</v>
      </c>
      <c r="H24" s="23">
        <f t="shared" si="2"/>
        <v>16782.392730000003</v>
      </c>
      <c r="J24" s="10">
        <f t="shared" si="3"/>
        <v>95</v>
      </c>
      <c r="K24" s="10">
        <v>50</v>
      </c>
      <c r="L24" s="10">
        <v>8</v>
      </c>
      <c r="M24" s="10"/>
      <c r="N24" s="10"/>
      <c r="O24" s="10">
        <v>8</v>
      </c>
      <c r="P24" s="10"/>
      <c r="Q24" s="10"/>
      <c r="R24" s="10"/>
      <c r="S24" s="10">
        <v>8</v>
      </c>
      <c r="T24" s="10">
        <v>8</v>
      </c>
      <c r="U24" s="10">
        <v>8</v>
      </c>
      <c r="V24" s="10"/>
      <c r="W24" s="10"/>
      <c r="X24" s="10"/>
      <c r="Y24" s="10"/>
      <c r="Z24" s="10"/>
      <c r="AA24" s="10"/>
      <c r="AB24" s="10"/>
      <c r="AC24" s="10"/>
      <c r="AD24" s="10">
        <v>3</v>
      </c>
      <c r="AE24" s="10">
        <v>2</v>
      </c>
      <c r="AF24" s="10"/>
      <c r="AG24" s="10"/>
      <c r="AH24" s="10"/>
      <c r="AI24" s="10"/>
      <c r="AK24" s="24">
        <f t="shared" si="4"/>
        <v>839119.63650000014</v>
      </c>
      <c r="AL24" s="24">
        <f t="shared" si="5"/>
        <v>134259.14184000003</v>
      </c>
      <c r="AM24" s="24">
        <f t="shared" si="6"/>
        <v>0</v>
      </c>
      <c r="AN24" s="24">
        <f t="shared" si="7"/>
        <v>0</v>
      </c>
      <c r="AO24" s="24">
        <f t="shared" si="8"/>
        <v>134259.14184000003</v>
      </c>
      <c r="AP24" s="24">
        <f t="shared" si="9"/>
        <v>0</v>
      </c>
      <c r="AQ24" s="24">
        <f t="shared" si="10"/>
        <v>0</v>
      </c>
      <c r="AR24" s="24">
        <f t="shared" si="11"/>
        <v>0</v>
      </c>
      <c r="AS24" s="24">
        <f t="shared" si="12"/>
        <v>134259.14184000003</v>
      </c>
      <c r="AT24" s="24">
        <f t="shared" si="13"/>
        <v>134259.14184000003</v>
      </c>
      <c r="AU24" s="24">
        <f t="shared" si="14"/>
        <v>134259.14184000003</v>
      </c>
      <c r="AV24" s="24">
        <f t="shared" si="15"/>
        <v>0</v>
      </c>
      <c r="AW24" s="24">
        <f t="shared" si="16"/>
        <v>0</v>
      </c>
      <c r="AX24" s="24">
        <f t="shared" si="17"/>
        <v>0</v>
      </c>
      <c r="AY24" s="24">
        <f t="shared" si="18"/>
        <v>0</v>
      </c>
      <c r="AZ24" s="24">
        <f t="shared" si="19"/>
        <v>0</v>
      </c>
      <c r="BA24" s="24">
        <f t="shared" si="20"/>
        <v>0</v>
      </c>
      <c r="BB24" s="24">
        <f t="shared" si="21"/>
        <v>0</v>
      </c>
      <c r="BC24" s="24">
        <f t="shared" si="22"/>
        <v>0</v>
      </c>
      <c r="BD24" s="24">
        <f t="shared" si="23"/>
        <v>50347.178190000006</v>
      </c>
      <c r="BE24" s="24">
        <f t="shared" si="24"/>
        <v>33564.785460000006</v>
      </c>
      <c r="BF24" s="24">
        <f t="shared" si="25"/>
        <v>0</v>
      </c>
      <c r="BG24" s="24">
        <f t="shared" si="26"/>
        <v>0</v>
      </c>
      <c r="BH24" s="24">
        <f t="shared" si="27"/>
        <v>0</v>
      </c>
      <c r="BI24" s="24">
        <f t="shared" si="28"/>
        <v>0</v>
      </c>
      <c r="BJ24" s="20" t="s">
        <v>485</v>
      </c>
      <c r="BK24" s="20" t="s">
        <v>486</v>
      </c>
      <c r="BL24" s="49">
        <f t="shared" si="29"/>
        <v>1594327.3093499998</v>
      </c>
    </row>
    <row r="25" spans="1:64" ht="34.5" hidden="1" customHeight="1">
      <c r="A25" s="10" t="s">
        <v>485</v>
      </c>
      <c r="B25" s="10" t="s">
        <v>486</v>
      </c>
      <c r="C25" s="21">
        <v>44</v>
      </c>
      <c r="D25" s="22" t="s">
        <v>487</v>
      </c>
      <c r="E25" s="25">
        <v>28847</v>
      </c>
      <c r="F25" s="23">
        <f t="shared" si="0"/>
        <v>2884.7000000000003</v>
      </c>
      <c r="G25" s="23">
        <f t="shared" si="1"/>
        <v>548.09300000000007</v>
      </c>
      <c r="H25" s="23">
        <f t="shared" si="2"/>
        <v>32279.793000000001</v>
      </c>
      <c r="J25" s="10">
        <f t="shared" si="3"/>
        <v>0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K25" s="24">
        <f t="shared" si="4"/>
        <v>0</v>
      </c>
      <c r="AL25" s="24">
        <f t="shared" si="5"/>
        <v>0</v>
      </c>
      <c r="AM25" s="24">
        <f t="shared" si="6"/>
        <v>0</v>
      </c>
      <c r="AN25" s="24">
        <f t="shared" si="7"/>
        <v>0</v>
      </c>
      <c r="AO25" s="24">
        <f t="shared" si="8"/>
        <v>0</v>
      </c>
      <c r="AP25" s="24">
        <f t="shared" si="9"/>
        <v>0</v>
      </c>
      <c r="AQ25" s="24">
        <f t="shared" si="10"/>
        <v>0</v>
      </c>
      <c r="AR25" s="24">
        <f t="shared" si="11"/>
        <v>0</v>
      </c>
      <c r="AS25" s="24">
        <f t="shared" si="12"/>
        <v>0</v>
      </c>
      <c r="AT25" s="24">
        <f t="shared" si="13"/>
        <v>0</v>
      </c>
      <c r="AU25" s="24">
        <f t="shared" si="14"/>
        <v>0</v>
      </c>
      <c r="AV25" s="24">
        <f t="shared" si="15"/>
        <v>0</v>
      </c>
      <c r="AW25" s="24">
        <f t="shared" si="16"/>
        <v>0</v>
      </c>
      <c r="AX25" s="24">
        <f t="shared" si="17"/>
        <v>0</v>
      </c>
      <c r="AY25" s="24">
        <f t="shared" si="18"/>
        <v>0</v>
      </c>
      <c r="AZ25" s="24">
        <f t="shared" si="19"/>
        <v>0</v>
      </c>
      <c r="BA25" s="24">
        <f t="shared" si="20"/>
        <v>0</v>
      </c>
      <c r="BB25" s="24">
        <f t="shared" si="21"/>
        <v>0</v>
      </c>
      <c r="BC25" s="24">
        <f t="shared" si="22"/>
        <v>0</v>
      </c>
      <c r="BD25" s="24">
        <f t="shared" si="23"/>
        <v>0</v>
      </c>
      <c r="BE25" s="24">
        <f t="shared" si="24"/>
        <v>0</v>
      </c>
      <c r="BF25" s="24">
        <f t="shared" si="25"/>
        <v>0</v>
      </c>
      <c r="BG25" s="24">
        <f t="shared" si="26"/>
        <v>0</v>
      </c>
      <c r="BH25" s="24">
        <f t="shared" si="27"/>
        <v>0</v>
      </c>
      <c r="BI25" s="24">
        <f t="shared" si="28"/>
        <v>0</v>
      </c>
      <c r="BJ25" s="20" t="s">
        <v>485</v>
      </c>
      <c r="BK25" s="20" t="s">
        <v>486</v>
      </c>
      <c r="BL25" s="49">
        <f t="shared" si="29"/>
        <v>0</v>
      </c>
    </row>
    <row r="26" spans="1:64" ht="34.5" hidden="1" customHeight="1">
      <c r="A26" s="10" t="s">
        <v>488</v>
      </c>
      <c r="B26" s="10" t="s">
        <v>489</v>
      </c>
      <c r="C26" s="76">
        <v>48</v>
      </c>
      <c r="D26" s="22" t="s">
        <v>490</v>
      </c>
      <c r="E26" s="45">
        <v>26053.94</v>
      </c>
      <c r="F26" s="23">
        <f t="shared" si="0"/>
        <v>2605.3940000000002</v>
      </c>
      <c r="G26" s="23">
        <f t="shared" si="1"/>
        <v>495.02486000000005</v>
      </c>
      <c r="H26" s="23">
        <f t="shared" si="2"/>
        <v>29154.35886</v>
      </c>
      <c r="J26" s="10">
        <f t="shared" si="3"/>
        <v>103</v>
      </c>
      <c r="K26" s="10">
        <v>50</v>
      </c>
      <c r="L26" s="10">
        <v>5</v>
      </c>
      <c r="M26" s="10"/>
      <c r="N26" s="10"/>
      <c r="O26" s="10">
        <v>2</v>
      </c>
      <c r="P26" s="10"/>
      <c r="Q26" s="10"/>
      <c r="R26" s="10"/>
      <c r="S26" s="10">
        <v>2</v>
      </c>
      <c r="T26" s="10">
        <v>2</v>
      </c>
      <c r="U26" s="10">
        <v>2</v>
      </c>
      <c r="V26" s="10">
        <v>15</v>
      </c>
      <c r="W26" s="10"/>
      <c r="X26" s="10">
        <v>1</v>
      </c>
      <c r="Y26" s="10"/>
      <c r="Z26" s="10">
        <v>8</v>
      </c>
      <c r="AA26" s="10"/>
      <c r="AB26" s="10"/>
      <c r="AC26" s="10"/>
      <c r="AD26" s="10">
        <v>3</v>
      </c>
      <c r="AE26" s="10">
        <v>6</v>
      </c>
      <c r="AF26" s="10">
        <v>3</v>
      </c>
      <c r="AG26" s="10"/>
      <c r="AH26" s="10">
        <v>3</v>
      </c>
      <c r="AI26" s="10">
        <v>1</v>
      </c>
      <c r="AK26" s="24">
        <f t="shared" si="4"/>
        <v>1457717.943</v>
      </c>
      <c r="AL26" s="24">
        <f t="shared" si="5"/>
        <v>145771.79430000001</v>
      </c>
      <c r="AM26" s="24">
        <f t="shared" si="6"/>
        <v>0</v>
      </c>
      <c r="AN26" s="24">
        <f t="shared" si="7"/>
        <v>0</v>
      </c>
      <c r="AO26" s="24">
        <f t="shared" si="8"/>
        <v>58308.717720000001</v>
      </c>
      <c r="AP26" s="24">
        <f t="shared" si="9"/>
        <v>0</v>
      </c>
      <c r="AQ26" s="24">
        <f t="shared" si="10"/>
        <v>0</v>
      </c>
      <c r="AR26" s="24">
        <f t="shared" si="11"/>
        <v>0</v>
      </c>
      <c r="AS26" s="24">
        <f t="shared" si="12"/>
        <v>58308.717720000001</v>
      </c>
      <c r="AT26" s="24">
        <f t="shared" si="13"/>
        <v>58308.717720000001</v>
      </c>
      <c r="AU26" s="24">
        <f t="shared" si="14"/>
        <v>58308.717720000001</v>
      </c>
      <c r="AV26" s="24">
        <f t="shared" si="15"/>
        <v>437315.38290000003</v>
      </c>
      <c r="AW26" s="24">
        <f t="shared" si="16"/>
        <v>0</v>
      </c>
      <c r="AX26" s="24">
        <f t="shared" si="17"/>
        <v>29154.35886</v>
      </c>
      <c r="AY26" s="24">
        <f t="shared" si="18"/>
        <v>0</v>
      </c>
      <c r="AZ26" s="24">
        <f t="shared" si="19"/>
        <v>233234.87088</v>
      </c>
      <c r="BA26" s="24">
        <f t="shared" si="20"/>
        <v>0</v>
      </c>
      <c r="BB26" s="24">
        <f t="shared" si="21"/>
        <v>0</v>
      </c>
      <c r="BC26" s="24">
        <f t="shared" si="22"/>
        <v>0</v>
      </c>
      <c r="BD26" s="24">
        <f t="shared" si="23"/>
        <v>87463.076579999994</v>
      </c>
      <c r="BE26" s="24">
        <f t="shared" si="24"/>
        <v>174926.15315999999</v>
      </c>
      <c r="BF26" s="24">
        <f t="shared" si="25"/>
        <v>87463.076579999994</v>
      </c>
      <c r="BG26" s="24">
        <f t="shared" si="26"/>
        <v>0</v>
      </c>
      <c r="BH26" s="24">
        <f t="shared" si="27"/>
        <v>87463.076579999994</v>
      </c>
      <c r="BI26" s="24">
        <f t="shared" si="28"/>
        <v>29154.35886</v>
      </c>
      <c r="BJ26" s="20" t="s">
        <v>488</v>
      </c>
      <c r="BK26" s="20" t="s">
        <v>489</v>
      </c>
      <c r="BL26" s="49">
        <f t="shared" si="29"/>
        <v>3002898.9625800001</v>
      </c>
    </row>
    <row r="27" spans="1:64" ht="34.5" hidden="1" customHeight="1">
      <c r="A27" s="10" t="s">
        <v>488</v>
      </c>
      <c r="B27" s="10" t="s">
        <v>489</v>
      </c>
      <c r="C27" s="21">
        <v>48</v>
      </c>
      <c r="D27" s="22" t="s">
        <v>490</v>
      </c>
      <c r="E27" s="25">
        <v>64693</v>
      </c>
      <c r="F27" s="23">
        <f t="shared" si="0"/>
        <v>6469.3</v>
      </c>
      <c r="G27" s="23">
        <f t="shared" si="1"/>
        <v>1229.1670000000001</v>
      </c>
      <c r="H27" s="23">
        <f t="shared" si="2"/>
        <v>72391.467000000004</v>
      </c>
      <c r="J27" s="10">
        <f t="shared" si="3"/>
        <v>0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K27" s="24">
        <f t="shared" si="4"/>
        <v>0</v>
      </c>
      <c r="AL27" s="24">
        <f t="shared" si="5"/>
        <v>0</v>
      </c>
      <c r="AM27" s="24">
        <f t="shared" si="6"/>
        <v>0</v>
      </c>
      <c r="AN27" s="24">
        <f t="shared" si="7"/>
        <v>0</v>
      </c>
      <c r="AO27" s="24">
        <f t="shared" si="8"/>
        <v>0</v>
      </c>
      <c r="AP27" s="24">
        <f t="shared" si="9"/>
        <v>0</v>
      </c>
      <c r="AQ27" s="24">
        <f t="shared" si="10"/>
        <v>0</v>
      </c>
      <c r="AR27" s="24">
        <f t="shared" si="11"/>
        <v>0</v>
      </c>
      <c r="AS27" s="24">
        <f t="shared" si="12"/>
        <v>0</v>
      </c>
      <c r="AT27" s="24">
        <f t="shared" si="13"/>
        <v>0</v>
      </c>
      <c r="AU27" s="24">
        <f t="shared" si="14"/>
        <v>0</v>
      </c>
      <c r="AV27" s="24">
        <f t="shared" si="15"/>
        <v>0</v>
      </c>
      <c r="AW27" s="24">
        <f t="shared" si="16"/>
        <v>0</v>
      </c>
      <c r="AX27" s="24">
        <f t="shared" si="17"/>
        <v>0</v>
      </c>
      <c r="AY27" s="24">
        <f t="shared" si="18"/>
        <v>0</v>
      </c>
      <c r="AZ27" s="24">
        <f t="shared" si="19"/>
        <v>0</v>
      </c>
      <c r="BA27" s="24">
        <f t="shared" si="20"/>
        <v>0</v>
      </c>
      <c r="BB27" s="24">
        <f t="shared" si="21"/>
        <v>0</v>
      </c>
      <c r="BC27" s="24">
        <f t="shared" si="22"/>
        <v>0</v>
      </c>
      <c r="BD27" s="24">
        <f t="shared" si="23"/>
        <v>0</v>
      </c>
      <c r="BE27" s="24">
        <f t="shared" si="24"/>
        <v>0</v>
      </c>
      <c r="BF27" s="24">
        <f t="shared" si="25"/>
        <v>0</v>
      </c>
      <c r="BG27" s="24">
        <f t="shared" si="26"/>
        <v>0</v>
      </c>
      <c r="BH27" s="24">
        <f t="shared" si="27"/>
        <v>0</v>
      </c>
      <c r="BI27" s="24">
        <f t="shared" si="28"/>
        <v>0</v>
      </c>
      <c r="BJ27" s="20" t="s">
        <v>488</v>
      </c>
      <c r="BK27" s="20" t="s">
        <v>489</v>
      </c>
      <c r="BL27" s="49">
        <f t="shared" si="29"/>
        <v>0</v>
      </c>
    </row>
    <row r="28" spans="1:64" ht="34.5" hidden="1" customHeight="1">
      <c r="A28" s="10" t="s">
        <v>485</v>
      </c>
      <c r="B28" s="10" t="s">
        <v>486</v>
      </c>
      <c r="C28" s="76">
        <v>49</v>
      </c>
      <c r="D28" s="22" t="s">
        <v>491</v>
      </c>
      <c r="E28" s="45">
        <v>14282.68</v>
      </c>
      <c r="F28" s="23">
        <f t="shared" si="0"/>
        <v>1428.268</v>
      </c>
      <c r="G28" s="23">
        <f t="shared" si="1"/>
        <v>271.37092000000001</v>
      </c>
      <c r="H28" s="23">
        <f t="shared" si="2"/>
        <v>15982.31892</v>
      </c>
      <c r="J28" s="10">
        <f t="shared" si="3"/>
        <v>86</v>
      </c>
      <c r="K28" s="10">
        <v>45</v>
      </c>
      <c r="L28" s="10">
        <v>3</v>
      </c>
      <c r="M28" s="10"/>
      <c r="N28" s="10"/>
      <c r="O28" s="10">
        <v>3</v>
      </c>
      <c r="P28" s="10"/>
      <c r="Q28" s="10"/>
      <c r="R28" s="10"/>
      <c r="S28" s="10"/>
      <c r="T28" s="10">
        <v>3</v>
      </c>
      <c r="U28" s="10">
        <v>2</v>
      </c>
      <c r="V28" s="10">
        <v>13</v>
      </c>
      <c r="W28" s="10"/>
      <c r="X28" s="10">
        <v>1</v>
      </c>
      <c r="Y28" s="10"/>
      <c r="Z28" s="10"/>
      <c r="AA28" s="10"/>
      <c r="AB28" s="10"/>
      <c r="AC28" s="10"/>
      <c r="AD28" s="10">
        <v>3</v>
      </c>
      <c r="AE28" s="10">
        <v>5</v>
      </c>
      <c r="AF28" s="10">
        <v>4</v>
      </c>
      <c r="AG28" s="10"/>
      <c r="AH28" s="10">
        <v>4</v>
      </c>
      <c r="AI28" s="10"/>
      <c r="AK28" s="24">
        <f t="shared" si="4"/>
        <v>719204.35140000004</v>
      </c>
      <c r="AL28" s="24">
        <f t="shared" si="5"/>
        <v>47946.956760000001</v>
      </c>
      <c r="AM28" s="24">
        <f t="shared" si="6"/>
        <v>0</v>
      </c>
      <c r="AN28" s="24">
        <f t="shared" si="7"/>
        <v>0</v>
      </c>
      <c r="AO28" s="24">
        <f t="shared" si="8"/>
        <v>47946.956760000001</v>
      </c>
      <c r="AP28" s="24">
        <f t="shared" si="9"/>
        <v>0</v>
      </c>
      <c r="AQ28" s="24">
        <f t="shared" si="10"/>
        <v>0</v>
      </c>
      <c r="AR28" s="24">
        <f t="shared" si="11"/>
        <v>0</v>
      </c>
      <c r="AS28" s="24">
        <f t="shared" si="12"/>
        <v>0</v>
      </c>
      <c r="AT28" s="24">
        <f t="shared" si="13"/>
        <v>47946.956760000001</v>
      </c>
      <c r="AU28" s="24">
        <f t="shared" si="14"/>
        <v>31964.637839999999</v>
      </c>
      <c r="AV28" s="24">
        <f t="shared" si="15"/>
        <v>207770.14595999999</v>
      </c>
      <c r="AW28" s="24">
        <f t="shared" si="16"/>
        <v>0</v>
      </c>
      <c r="AX28" s="24">
        <f t="shared" si="17"/>
        <v>15982.31892</v>
      </c>
      <c r="AY28" s="24">
        <f t="shared" si="18"/>
        <v>0</v>
      </c>
      <c r="AZ28" s="24">
        <f t="shared" si="19"/>
        <v>0</v>
      </c>
      <c r="BA28" s="24">
        <f t="shared" si="20"/>
        <v>0</v>
      </c>
      <c r="BB28" s="24">
        <f t="shared" si="21"/>
        <v>0</v>
      </c>
      <c r="BC28" s="24">
        <f t="shared" si="22"/>
        <v>0</v>
      </c>
      <c r="BD28" s="24">
        <f t="shared" si="23"/>
        <v>47946.956760000001</v>
      </c>
      <c r="BE28" s="24">
        <f t="shared" si="24"/>
        <v>79911.594599999997</v>
      </c>
      <c r="BF28" s="24">
        <f t="shared" si="25"/>
        <v>63929.275679999999</v>
      </c>
      <c r="BG28" s="24">
        <f t="shared" si="26"/>
        <v>0</v>
      </c>
      <c r="BH28" s="24">
        <f t="shared" si="27"/>
        <v>63929.275679999999</v>
      </c>
      <c r="BI28" s="24">
        <f t="shared" si="28"/>
        <v>0</v>
      </c>
      <c r="BJ28" s="20" t="s">
        <v>485</v>
      </c>
      <c r="BK28" s="20" t="s">
        <v>486</v>
      </c>
      <c r="BL28" s="49">
        <f t="shared" si="29"/>
        <v>1374479.4271199997</v>
      </c>
    </row>
    <row r="29" spans="1:64" ht="34.5" hidden="1" customHeight="1">
      <c r="A29" s="10" t="s">
        <v>485</v>
      </c>
      <c r="B29" s="10" t="s">
        <v>486</v>
      </c>
      <c r="C29" s="21">
        <v>49</v>
      </c>
      <c r="D29" s="22" t="s">
        <v>491</v>
      </c>
      <c r="E29" s="25">
        <v>24300</v>
      </c>
      <c r="F29" s="23">
        <f t="shared" si="0"/>
        <v>2430</v>
      </c>
      <c r="G29" s="23">
        <f t="shared" si="1"/>
        <v>461.7</v>
      </c>
      <c r="H29" s="23">
        <f t="shared" si="2"/>
        <v>27191.7</v>
      </c>
      <c r="J29" s="10">
        <f t="shared" si="3"/>
        <v>0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K29" s="24">
        <f t="shared" si="4"/>
        <v>0</v>
      </c>
      <c r="AL29" s="24">
        <f t="shared" si="5"/>
        <v>0</v>
      </c>
      <c r="AM29" s="24">
        <f t="shared" si="6"/>
        <v>0</v>
      </c>
      <c r="AN29" s="24">
        <f t="shared" si="7"/>
        <v>0</v>
      </c>
      <c r="AO29" s="24">
        <f t="shared" si="8"/>
        <v>0</v>
      </c>
      <c r="AP29" s="24">
        <f t="shared" si="9"/>
        <v>0</v>
      </c>
      <c r="AQ29" s="24">
        <f t="shared" si="10"/>
        <v>0</v>
      </c>
      <c r="AR29" s="24">
        <f t="shared" si="11"/>
        <v>0</v>
      </c>
      <c r="AS29" s="24">
        <f t="shared" si="12"/>
        <v>0</v>
      </c>
      <c r="AT29" s="24">
        <f t="shared" si="13"/>
        <v>0</v>
      </c>
      <c r="AU29" s="24">
        <f t="shared" si="14"/>
        <v>0</v>
      </c>
      <c r="AV29" s="24">
        <f t="shared" si="15"/>
        <v>0</v>
      </c>
      <c r="AW29" s="24">
        <f t="shared" si="16"/>
        <v>0</v>
      </c>
      <c r="AX29" s="24">
        <f t="shared" si="17"/>
        <v>0</v>
      </c>
      <c r="AY29" s="24">
        <f t="shared" si="18"/>
        <v>0</v>
      </c>
      <c r="AZ29" s="24">
        <f t="shared" si="19"/>
        <v>0</v>
      </c>
      <c r="BA29" s="24">
        <f t="shared" si="20"/>
        <v>0</v>
      </c>
      <c r="BB29" s="24">
        <f t="shared" si="21"/>
        <v>0</v>
      </c>
      <c r="BC29" s="24">
        <f t="shared" si="22"/>
        <v>0</v>
      </c>
      <c r="BD29" s="24">
        <f t="shared" si="23"/>
        <v>0</v>
      </c>
      <c r="BE29" s="24">
        <f t="shared" si="24"/>
        <v>0</v>
      </c>
      <c r="BF29" s="24">
        <f t="shared" si="25"/>
        <v>0</v>
      </c>
      <c r="BG29" s="24">
        <f t="shared" si="26"/>
        <v>0</v>
      </c>
      <c r="BH29" s="24">
        <f t="shared" si="27"/>
        <v>0</v>
      </c>
      <c r="BI29" s="24">
        <f t="shared" si="28"/>
        <v>0</v>
      </c>
      <c r="BJ29" s="20" t="s">
        <v>485</v>
      </c>
      <c r="BK29" s="20" t="s">
        <v>486</v>
      </c>
      <c r="BL29" s="49">
        <f t="shared" si="29"/>
        <v>0</v>
      </c>
    </row>
    <row r="30" spans="1:64" ht="34.5" hidden="1" customHeight="1">
      <c r="A30" s="10" t="s">
        <v>488</v>
      </c>
      <c r="B30" s="10" t="s">
        <v>489</v>
      </c>
      <c r="C30" s="76">
        <v>50</v>
      </c>
      <c r="D30" s="22" t="s">
        <v>492</v>
      </c>
      <c r="E30" s="45">
        <v>5887.19</v>
      </c>
      <c r="F30" s="23">
        <f t="shared" si="0"/>
        <v>588.71899999999994</v>
      </c>
      <c r="G30" s="23">
        <f t="shared" si="1"/>
        <v>111.85660999999999</v>
      </c>
      <c r="H30" s="23">
        <f t="shared" si="2"/>
        <v>6587.7656099999995</v>
      </c>
      <c r="J30" s="10">
        <f t="shared" si="3"/>
        <v>133</v>
      </c>
      <c r="K30" s="10">
        <v>50</v>
      </c>
      <c r="L30" s="10">
        <v>4</v>
      </c>
      <c r="M30" s="10">
        <v>2</v>
      </c>
      <c r="N30" s="10"/>
      <c r="O30" s="10">
        <v>2</v>
      </c>
      <c r="P30" s="10"/>
      <c r="Q30" s="10"/>
      <c r="R30" s="10"/>
      <c r="S30" s="10">
        <v>2</v>
      </c>
      <c r="T30" s="10">
        <v>2</v>
      </c>
      <c r="U30" s="10">
        <v>3</v>
      </c>
      <c r="V30" s="10"/>
      <c r="W30" s="10"/>
      <c r="X30" s="10">
        <v>1</v>
      </c>
      <c r="Y30" s="10">
        <v>2</v>
      </c>
      <c r="Z30" s="10">
        <v>15</v>
      </c>
      <c r="AA30" s="10"/>
      <c r="AB30" s="10"/>
      <c r="AC30" s="10">
        <v>4</v>
      </c>
      <c r="AD30" s="10">
        <v>10</v>
      </c>
      <c r="AE30" s="10">
        <v>7</v>
      </c>
      <c r="AF30" s="10">
        <v>13</v>
      </c>
      <c r="AG30" s="10">
        <v>3</v>
      </c>
      <c r="AH30" s="10">
        <v>13</v>
      </c>
      <c r="AI30" s="10"/>
      <c r="AK30" s="24">
        <f t="shared" si="4"/>
        <v>329388.28049999999</v>
      </c>
      <c r="AL30" s="24">
        <f t="shared" si="5"/>
        <v>26351.062439999998</v>
      </c>
      <c r="AM30" s="24">
        <f t="shared" si="6"/>
        <v>13175.531219999999</v>
      </c>
      <c r="AN30" s="24">
        <f t="shared" si="7"/>
        <v>0</v>
      </c>
      <c r="AO30" s="24">
        <f t="shared" si="8"/>
        <v>13175.531219999999</v>
      </c>
      <c r="AP30" s="24">
        <f t="shared" si="9"/>
        <v>0</v>
      </c>
      <c r="AQ30" s="24">
        <f t="shared" si="10"/>
        <v>0</v>
      </c>
      <c r="AR30" s="24">
        <f t="shared" si="11"/>
        <v>0</v>
      </c>
      <c r="AS30" s="24">
        <f t="shared" si="12"/>
        <v>13175.531219999999</v>
      </c>
      <c r="AT30" s="24">
        <f t="shared" si="13"/>
        <v>13175.531219999999</v>
      </c>
      <c r="AU30" s="24">
        <f t="shared" si="14"/>
        <v>19763.296829999999</v>
      </c>
      <c r="AV30" s="24">
        <f t="shared" si="15"/>
        <v>0</v>
      </c>
      <c r="AW30" s="24">
        <f t="shared" si="16"/>
        <v>0</v>
      </c>
      <c r="AX30" s="24">
        <f t="shared" si="17"/>
        <v>6587.7656099999995</v>
      </c>
      <c r="AY30" s="24">
        <f t="shared" si="18"/>
        <v>13175.531219999999</v>
      </c>
      <c r="AZ30" s="24">
        <f t="shared" si="19"/>
        <v>98816.484149999989</v>
      </c>
      <c r="BA30" s="24">
        <f t="shared" si="20"/>
        <v>0</v>
      </c>
      <c r="BB30" s="24">
        <f t="shared" si="21"/>
        <v>0</v>
      </c>
      <c r="BC30" s="24">
        <f t="shared" si="22"/>
        <v>26351.062439999998</v>
      </c>
      <c r="BD30" s="24">
        <f t="shared" si="23"/>
        <v>65877.656099999993</v>
      </c>
      <c r="BE30" s="24">
        <f t="shared" si="24"/>
        <v>46114.359269999994</v>
      </c>
      <c r="BF30" s="24">
        <f t="shared" si="25"/>
        <v>85640.952929999999</v>
      </c>
      <c r="BG30" s="24">
        <f t="shared" si="26"/>
        <v>19763.296829999999</v>
      </c>
      <c r="BH30" s="24">
        <f t="shared" si="27"/>
        <v>85640.952929999999</v>
      </c>
      <c r="BI30" s="24">
        <f t="shared" si="28"/>
        <v>0</v>
      </c>
      <c r="BJ30" s="20" t="s">
        <v>488</v>
      </c>
      <c r="BK30" s="20" t="s">
        <v>489</v>
      </c>
      <c r="BL30" s="49">
        <f t="shared" si="29"/>
        <v>876172.82613000018</v>
      </c>
    </row>
    <row r="31" spans="1:64" ht="34.5" hidden="1" customHeight="1">
      <c r="A31" s="10" t="s">
        <v>488</v>
      </c>
      <c r="B31" s="10" t="s">
        <v>489</v>
      </c>
      <c r="C31" s="21">
        <v>50</v>
      </c>
      <c r="D31" s="22" t="s">
        <v>492</v>
      </c>
      <c r="E31" s="25">
        <v>16746</v>
      </c>
      <c r="F31" s="23">
        <f t="shared" si="0"/>
        <v>1674.6000000000001</v>
      </c>
      <c r="G31" s="23">
        <f t="shared" si="1"/>
        <v>318.17400000000004</v>
      </c>
      <c r="H31" s="23">
        <f t="shared" si="2"/>
        <v>18738.773999999998</v>
      </c>
      <c r="J31" s="10">
        <f t="shared" si="3"/>
        <v>0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24">
        <f t="shared" si="4"/>
        <v>0</v>
      </c>
      <c r="AL31" s="24">
        <f t="shared" si="5"/>
        <v>0</v>
      </c>
      <c r="AM31" s="24">
        <f t="shared" si="6"/>
        <v>0</v>
      </c>
      <c r="AN31" s="24">
        <f t="shared" si="7"/>
        <v>0</v>
      </c>
      <c r="AO31" s="24">
        <f t="shared" si="8"/>
        <v>0</v>
      </c>
      <c r="AP31" s="24">
        <f t="shared" si="9"/>
        <v>0</v>
      </c>
      <c r="AQ31" s="24">
        <f t="shared" si="10"/>
        <v>0</v>
      </c>
      <c r="AR31" s="24">
        <f t="shared" si="11"/>
        <v>0</v>
      </c>
      <c r="AS31" s="24">
        <f t="shared" si="12"/>
        <v>0</v>
      </c>
      <c r="AT31" s="24">
        <f t="shared" si="13"/>
        <v>0</v>
      </c>
      <c r="AU31" s="24">
        <f t="shared" si="14"/>
        <v>0</v>
      </c>
      <c r="AV31" s="24">
        <f t="shared" si="15"/>
        <v>0</v>
      </c>
      <c r="AW31" s="24">
        <f t="shared" si="16"/>
        <v>0</v>
      </c>
      <c r="AX31" s="24">
        <f t="shared" si="17"/>
        <v>0</v>
      </c>
      <c r="AY31" s="24">
        <f t="shared" si="18"/>
        <v>0</v>
      </c>
      <c r="AZ31" s="24">
        <f t="shared" si="19"/>
        <v>0</v>
      </c>
      <c r="BA31" s="24">
        <f t="shared" si="20"/>
        <v>0</v>
      </c>
      <c r="BB31" s="24">
        <f t="shared" si="21"/>
        <v>0</v>
      </c>
      <c r="BC31" s="24">
        <f t="shared" si="22"/>
        <v>0</v>
      </c>
      <c r="BD31" s="24">
        <f t="shared" si="23"/>
        <v>0</v>
      </c>
      <c r="BE31" s="24">
        <f t="shared" si="24"/>
        <v>0</v>
      </c>
      <c r="BF31" s="24">
        <f t="shared" si="25"/>
        <v>0</v>
      </c>
      <c r="BG31" s="24">
        <f t="shared" si="26"/>
        <v>0</v>
      </c>
      <c r="BH31" s="24">
        <f t="shared" si="27"/>
        <v>0</v>
      </c>
      <c r="BI31" s="24">
        <f t="shared" si="28"/>
        <v>0</v>
      </c>
      <c r="BJ31" s="20" t="s">
        <v>488</v>
      </c>
      <c r="BK31" s="20" t="s">
        <v>489</v>
      </c>
      <c r="BL31" s="49">
        <f t="shared" si="29"/>
        <v>0</v>
      </c>
    </row>
    <row r="32" spans="1:64" ht="34.5" hidden="1" customHeight="1">
      <c r="A32" s="10" t="s">
        <v>488</v>
      </c>
      <c r="B32" s="10" t="s">
        <v>489</v>
      </c>
      <c r="C32" s="76">
        <v>52</v>
      </c>
      <c r="D32" s="22" t="s">
        <v>493</v>
      </c>
      <c r="E32" s="45">
        <v>5775.93</v>
      </c>
      <c r="F32" s="23">
        <f t="shared" si="0"/>
        <v>577.59300000000007</v>
      </c>
      <c r="G32" s="23">
        <f t="shared" si="1"/>
        <v>109.74267000000002</v>
      </c>
      <c r="H32" s="23">
        <f t="shared" si="2"/>
        <v>6463.2656699999998</v>
      </c>
      <c r="J32" s="190">
        <f t="shared" si="3"/>
        <v>56</v>
      </c>
      <c r="K32" s="10">
        <v>24</v>
      </c>
      <c r="L32" s="10">
        <v>3</v>
      </c>
      <c r="M32" s="10">
        <v>3</v>
      </c>
      <c r="N32" s="10"/>
      <c r="O32" s="10">
        <v>3</v>
      </c>
      <c r="P32" s="10"/>
      <c r="Q32" s="10"/>
      <c r="R32" s="10"/>
      <c r="S32" s="10">
        <v>3</v>
      </c>
      <c r="T32" s="10">
        <v>3</v>
      </c>
      <c r="U32" s="10">
        <v>3</v>
      </c>
      <c r="V32" s="10"/>
      <c r="W32" s="10"/>
      <c r="X32" s="10">
        <v>1</v>
      </c>
      <c r="Y32" s="10">
        <v>3</v>
      </c>
      <c r="Z32" s="10">
        <v>2</v>
      </c>
      <c r="AA32" s="10"/>
      <c r="AB32" s="10"/>
      <c r="AC32" s="10"/>
      <c r="AD32" s="10">
        <v>4</v>
      </c>
      <c r="AE32" s="10">
        <v>2</v>
      </c>
      <c r="AF32" s="10"/>
      <c r="AG32" s="195" t="s">
        <v>823</v>
      </c>
      <c r="AH32" s="10"/>
      <c r="AI32" s="10">
        <v>2</v>
      </c>
      <c r="AK32" s="24">
        <f t="shared" si="4"/>
        <v>155118.37607999999</v>
      </c>
      <c r="AL32" s="24">
        <f t="shared" si="5"/>
        <v>19389.797009999998</v>
      </c>
      <c r="AM32" s="24">
        <f t="shared" si="6"/>
        <v>19389.797009999998</v>
      </c>
      <c r="AN32" s="24">
        <f t="shared" si="7"/>
        <v>0</v>
      </c>
      <c r="AO32" s="24">
        <f t="shared" si="8"/>
        <v>19389.797009999998</v>
      </c>
      <c r="AP32" s="24">
        <f t="shared" si="9"/>
        <v>0</v>
      </c>
      <c r="AQ32" s="24">
        <f t="shared" si="10"/>
        <v>0</v>
      </c>
      <c r="AR32" s="24">
        <f t="shared" si="11"/>
        <v>0</v>
      </c>
      <c r="AS32" s="24">
        <f t="shared" si="12"/>
        <v>19389.797009999998</v>
      </c>
      <c r="AT32" s="24">
        <f t="shared" si="13"/>
        <v>19389.797009999998</v>
      </c>
      <c r="AU32" s="24">
        <f t="shared" si="14"/>
        <v>19389.797009999998</v>
      </c>
      <c r="AV32" s="24">
        <f t="shared" si="15"/>
        <v>0</v>
      </c>
      <c r="AW32" s="24">
        <f t="shared" si="16"/>
        <v>0</v>
      </c>
      <c r="AX32" s="24">
        <f t="shared" si="17"/>
        <v>6463.2656699999998</v>
      </c>
      <c r="AY32" s="24">
        <f t="shared" si="18"/>
        <v>19389.797009999998</v>
      </c>
      <c r="AZ32" s="24">
        <f t="shared" si="19"/>
        <v>12926.53134</v>
      </c>
      <c r="BA32" s="24">
        <f t="shared" si="20"/>
        <v>0</v>
      </c>
      <c r="BB32" s="24">
        <f t="shared" si="21"/>
        <v>0</v>
      </c>
      <c r="BC32" s="24">
        <f t="shared" si="22"/>
        <v>0</v>
      </c>
      <c r="BD32" s="24">
        <f t="shared" si="23"/>
        <v>25853.062679999999</v>
      </c>
      <c r="BE32" s="24">
        <f t="shared" si="24"/>
        <v>12926.53134</v>
      </c>
      <c r="BF32" s="24">
        <f t="shared" si="25"/>
        <v>0</v>
      </c>
      <c r="BG32" s="24" t="e">
        <f t="shared" si="26"/>
        <v>#VALUE!</v>
      </c>
      <c r="BH32" s="24">
        <f t="shared" si="27"/>
        <v>0</v>
      </c>
      <c r="BI32" s="24">
        <f t="shared" si="28"/>
        <v>12926.53134</v>
      </c>
      <c r="BJ32" s="20" t="s">
        <v>488</v>
      </c>
      <c r="BK32" s="20" t="s">
        <v>489</v>
      </c>
      <c r="BL32" s="49" t="e">
        <f t="shared" si="29"/>
        <v>#VALUE!</v>
      </c>
    </row>
    <row r="33" spans="1:64" ht="34.5" hidden="1" customHeight="1">
      <c r="A33" s="10" t="s">
        <v>488</v>
      </c>
      <c r="B33" s="10" t="s">
        <v>489</v>
      </c>
      <c r="C33" s="21">
        <v>52</v>
      </c>
      <c r="D33" s="22" t="s">
        <v>493</v>
      </c>
      <c r="E33" s="25">
        <v>12921</v>
      </c>
      <c r="F33" s="23">
        <f t="shared" si="0"/>
        <v>1292.1000000000001</v>
      </c>
      <c r="G33" s="23">
        <f t="shared" si="1"/>
        <v>245.49900000000002</v>
      </c>
      <c r="H33" s="23">
        <f t="shared" si="2"/>
        <v>14458.599</v>
      </c>
      <c r="J33" s="10">
        <f t="shared" si="3"/>
        <v>0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K33" s="24">
        <f t="shared" si="4"/>
        <v>0</v>
      </c>
      <c r="AL33" s="24">
        <f t="shared" si="5"/>
        <v>0</v>
      </c>
      <c r="AM33" s="24">
        <f t="shared" si="6"/>
        <v>0</v>
      </c>
      <c r="AN33" s="24">
        <f t="shared" si="7"/>
        <v>0</v>
      </c>
      <c r="AO33" s="24">
        <f t="shared" si="8"/>
        <v>0</v>
      </c>
      <c r="AP33" s="24">
        <f t="shared" si="9"/>
        <v>0</v>
      </c>
      <c r="AQ33" s="24">
        <f t="shared" si="10"/>
        <v>0</v>
      </c>
      <c r="AR33" s="24">
        <f t="shared" si="11"/>
        <v>0</v>
      </c>
      <c r="AS33" s="24">
        <f t="shared" si="12"/>
        <v>0</v>
      </c>
      <c r="AT33" s="24">
        <f t="shared" si="13"/>
        <v>0</v>
      </c>
      <c r="AU33" s="24">
        <f t="shared" si="14"/>
        <v>0</v>
      </c>
      <c r="AV33" s="24">
        <f t="shared" si="15"/>
        <v>0</v>
      </c>
      <c r="AW33" s="24">
        <f t="shared" si="16"/>
        <v>0</v>
      </c>
      <c r="AX33" s="24">
        <f t="shared" si="17"/>
        <v>0</v>
      </c>
      <c r="AY33" s="24">
        <f t="shared" si="18"/>
        <v>0</v>
      </c>
      <c r="AZ33" s="24">
        <f t="shared" si="19"/>
        <v>0</v>
      </c>
      <c r="BA33" s="24">
        <f t="shared" si="20"/>
        <v>0</v>
      </c>
      <c r="BB33" s="24">
        <f t="shared" si="21"/>
        <v>0</v>
      </c>
      <c r="BC33" s="24">
        <f t="shared" si="22"/>
        <v>0</v>
      </c>
      <c r="BD33" s="24">
        <f t="shared" si="23"/>
        <v>0</v>
      </c>
      <c r="BE33" s="24">
        <f t="shared" si="24"/>
        <v>0</v>
      </c>
      <c r="BF33" s="24">
        <f t="shared" si="25"/>
        <v>0</v>
      </c>
      <c r="BG33" s="24">
        <f t="shared" si="26"/>
        <v>0</v>
      </c>
      <c r="BH33" s="24">
        <f t="shared" si="27"/>
        <v>0</v>
      </c>
      <c r="BI33" s="24">
        <f t="shared" si="28"/>
        <v>0</v>
      </c>
      <c r="BJ33" s="20" t="s">
        <v>488</v>
      </c>
      <c r="BK33" s="20" t="s">
        <v>489</v>
      </c>
      <c r="BL33" s="49">
        <f t="shared" si="29"/>
        <v>0</v>
      </c>
    </row>
    <row r="34" spans="1:64" ht="34.5" hidden="1" customHeight="1">
      <c r="A34" s="10" t="s">
        <v>471</v>
      </c>
      <c r="B34" s="10" t="s">
        <v>472</v>
      </c>
      <c r="C34" s="76">
        <v>55</v>
      </c>
      <c r="D34" s="22" t="s">
        <v>494</v>
      </c>
      <c r="E34" s="45">
        <v>12660.53</v>
      </c>
      <c r="F34" s="23">
        <f t="shared" si="0"/>
        <v>1266.0530000000001</v>
      </c>
      <c r="G34" s="23">
        <f t="shared" si="1"/>
        <v>240.55007000000003</v>
      </c>
      <c r="H34" s="23">
        <f t="shared" si="2"/>
        <v>14167.13307</v>
      </c>
      <c r="J34" s="10">
        <f t="shared" si="3"/>
        <v>17</v>
      </c>
      <c r="K34" s="10"/>
      <c r="L34" s="10"/>
      <c r="M34" s="10"/>
      <c r="N34" s="10"/>
      <c r="O34" s="10">
        <v>3</v>
      </c>
      <c r="P34" s="10"/>
      <c r="Q34" s="10"/>
      <c r="R34" s="10"/>
      <c r="S34" s="10">
        <v>3</v>
      </c>
      <c r="T34" s="10">
        <v>3</v>
      </c>
      <c r="U34" s="10">
        <v>3</v>
      </c>
      <c r="V34" s="10"/>
      <c r="W34" s="10"/>
      <c r="X34" s="10">
        <v>1</v>
      </c>
      <c r="Y34" s="10"/>
      <c r="Z34" s="10"/>
      <c r="AA34" s="10"/>
      <c r="AB34" s="10"/>
      <c r="AC34" s="10"/>
      <c r="AD34" s="10"/>
      <c r="AE34" s="10"/>
      <c r="AF34" s="10">
        <v>2</v>
      </c>
      <c r="AG34" s="10"/>
      <c r="AH34" s="10">
        <v>2</v>
      </c>
      <c r="AI34" s="10"/>
      <c r="AK34" s="24">
        <f t="shared" ref="AK34:AK65" si="30">+K34*$H34</f>
        <v>0</v>
      </c>
      <c r="AL34" s="24">
        <f t="shared" ref="AL34:AL65" si="31">+L34*$H34</f>
        <v>0</v>
      </c>
      <c r="AM34" s="24">
        <f t="shared" ref="AM34:AM65" si="32">+M34*$H34</f>
        <v>0</v>
      </c>
      <c r="AN34" s="24">
        <f t="shared" ref="AN34:AN65" si="33">+N34*$H34</f>
        <v>0</v>
      </c>
      <c r="AO34" s="24">
        <f t="shared" ref="AO34:AO65" si="34">+O34*$H34</f>
        <v>42501.399210000003</v>
      </c>
      <c r="AP34" s="24">
        <f t="shared" ref="AP34:AP65" si="35">+P34*$H34</f>
        <v>0</v>
      </c>
      <c r="AQ34" s="24">
        <f t="shared" ref="AQ34:AQ65" si="36">+Q34*$H34</f>
        <v>0</v>
      </c>
      <c r="AR34" s="24">
        <f t="shared" ref="AR34:AR65" si="37">+R34*$H34</f>
        <v>0</v>
      </c>
      <c r="AS34" s="24">
        <f t="shared" ref="AS34:AS65" si="38">+S34*$H34</f>
        <v>42501.399210000003</v>
      </c>
      <c r="AT34" s="24">
        <f t="shared" ref="AT34:AT65" si="39">+T34*$H34</f>
        <v>42501.399210000003</v>
      </c>
      <c r="AU34" s="24">
        <f t="shared" ref="AU34:AU65" si="40">+U34*$H34</f>
        <v>42501.399210000003</v>
      </c>
      <c r="AV34" s="24">
        <f t="shared" ref="AV34:AV65" si="41">+V34*$H34</f>
        <v>0</v>
      </c>
      <c r="AW34" s="24">
        <f t="shared" ref="AW34:AW65" si="42">+W34*$H34</f>
        <v>0</v>
      </c>
      <c r="AX34" s="24">
        <f t="shared" ref="AX34:AX65" si="43">+X34*$H34</f>
        <v>14167.13307</v>
      </c>
      <c r="AY34" s="24">
        <f t="shared" ref="AY34:AY65" si="44">+Y34*$H34</f>
        <v>0</v>
      </c>
      <c r="AZ34" s="24">
        <f t="shared" ref="AZ34:AZ65" si="45">+Z34*$H34</f>
        <v>0</v>
      </c>
      <c r="BA34" s="24">
        <f t="shared" ref="BA34:BA65" si="46">+AA34*$H34</f>
        <v>0</v>
      </c>
      <c r="BB34" s="24">
        <f t="shared" ref="BB34:BB65" si="47">+AB34*$H34</f>
        <v>0</v>
      </c>
      <c r="BC34" s="24">
        <f t="shared" ref="BC34:BC65" si="48">+AC34*$H34</f>
        <v>0</v>
      </c>
      <c r="BD34" s="24">
        <f t="shared" ref="BD34:BD65" si="49">+AD34*$H34</f>
        <v>0</v>
      </c>
      <c r="BE34" s="24">
        <f t="shared" ref="BE34:BE65" si="50">+AE34*$H34</f>
        <v>0</v>
      </c>
      <c r="BF34" s="24">
        <f t="shared" ref="BF34:BF65" si="51">+AF34*$H34</f>
        <v>28334.26614</v>
      </c>
      <c r="BG34" s="24">
        <f t="shared" ref="BG34:BG65" si="52">+AG34*$H34</f>
        <v>0</v>
      </c>
      <c r="BH34" s="24">
        <f t="shared" ref="BH34:BH65" si="53">+AH34*$H34</f>
        <v>28334.26614</v>
      </c>
      <c r="BI34" s="24">
        <f t="shared" ref="BI34:BI65" si="54">+AI34*$H34</f>
        <v>0</v>
      </c>
      <c r="BJ34" s="20" t="s">
        <v>471</v>
      </c>
      <c r="BK34" s="20" t="s">
        <v>472</v>
      </c>
      <c r="BL34" s="49">
        <f t="shared" si="29"/>
        <v>240841.26219000001</v>
      </c>
    </row>
    <row r="35" spans="1:64" ht="34.5" hidden="1" customHeight="1">
      <c r="A35" s="10" t="s">
        <v>471</v>
      </c>
      <c r="B35" s="10" t="s">
        <v>472</v>
      </c>
      <c r="C35" s="21">
        <v>55</v>
      </c>
      <c r="D35" s="22" t="s">
        <v>494</v>
      </c>
      <c r="E35" s="25">
        <v>36815</v>
      </c>
      <c r="F35" s="23">
        <f t="shared" si="0"/>
        <v>3681.5</v>
      </c>
      <c r="G35" s="23">
        <f t="shared" si="1"/>
        <v>699.48500000000001</v>
      </c>
      <c r="H35" s="23">
        <f t="shared" si="2"/>
        <v>41195.985000000001</v>
      </c>
      <c r="J35" s="10">
        <f t="shared" si="3"/>
        <v>0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K35" s="24">
        <f t="shared" si="30"/>
        <v>0</v>
      </c>
      <c r="AL35" s="24">
        <f t="shared" si="31"/>
        <v>0</v>
      </c>
      <c r="AM35" s="24">
        <f t="shared" si="32"/>
        <v>0</v>
      </c>
      <c r="AN35" s="24">
        <f t="shared" si="33"/>
        <v>0</v>
      </c>
      <c r="AO35" s="24">
        <f t="shared" si="34"/>
        <v>0</v>
      </c>
      <c r="AP35" s="24">
        <f t="shared" si="35"/>
        <v>0</v>
      </c>
      <c r="AQ35" s="24">
        <f t="shared" si="36"/>
        <v>0</v>
      </c>
      <c r="AR35" s="24">
        <f t="shared" si="37"/>
        <v>0</v>
      </c>
      <c r="AS35" s="24">
        <f t="shared" si="38"/>
        <v>0</v>
      </c>
      <c r="AT35" s="24">
        <f t="shared" si="39"/>
        <v>0</v>
      </c>
      <c r="AU35" s="24">
        <f t="shared" si="40"/>
        <v>0</v>
      </c>
      <c r="AV35" s="24">
        <f t="shared" si="41"/>
        <v>0</v>
      </c>
      <c r="AW35" s="24">
        <f t="shared" si="42"/>
        <v>0</v>
      </c>
      <c r="AX35" s="24">
        <f t="shared" si="43"/>
        <v>0</v>
      </c>
      <c r="AY35" s="24">
        <f t="shared" si="44"/>
        <v>0</v>
      </c>
      <c r="AZ35" s="24">
        <f t="shared" si="45"/>
        <v>0</v>
      </c>
      <c r="BA35" s="24">
        <f t="shared" si="46"/>
        <v>0</v>
      </c>
      <c r="BB35" s="24">
        <f t="shared" si="47"/>
        <v>0</v>
      </c>
      <c r="BC35" s="24">
        <f t="shared" si="48"/>
        <v>0</v>
      </c>
      <c r="BD35" s="24">
        <f t="shared" si="49"/>
        <v>0</v>
      </c>
      <c r="BE35" s="24">
        <f t="shared" si="50"/>
        <v>0</v>
      </c>
      <c r="BF35" s="24">
        <f t="shared" si="51"/>
        <v>0</v>
      </c>
      <c r="BG35" s="24">
        <f t="shared" si="52"/>
        <v>0</v>
      </c>
      <c r="BH35" s="24">
        <f t="shared" si="53"/>
        <v>0</v>
      </c>
      <c r="BI35" s="24">
        <f t="shared" si="54"/>
        <v>0</v>
      </c>
      <c r="BJ35" s="20" t="s">
        <v>471</v>
      </c>
      <c r="BK35" s="20" t="s">
        <v>472</v>
      </c>
      <c r="BL35" s="49">
        <f t="shared" si="29"/>
        <v>0</v>
      </c>
    </row>
    <row r="36" spans="1:64" ht="34.5" hidden="1" customHeight="1">
      <c r="A36" s="10" t="s">
        <v>495</v>
      </c>
      <c r="B36" s="10" t="s">
        <v>496</v>
      </c>
      <c r="C36" s="76">
        <v>60</v>
      </c>
      <c r="D36" s="22" t="s">
        <v>497</v>
      </c>
      <c r="E36" s="45">
        <v>4686.72</v>
      </c>
      <c r="F36" s="23">
        <f t="shared" si="0"/>
        <v>468.67200000000003</v>
      </c>
      <c r="G36" s="23">
        <f t="shared" si="1"/>
        <v>89.04768</v>
      </c>
      <c r="H36" s="23">
        <f t="shared" si="2"/>
        <v>5244.4396799999995</v>
      </c>
      <c r="J36" s="190">
        <f t="shared" si="3"/>
        <v>90</v>
      </c>
      <c r="K36" s="10">
        <v>36</v>
      </c>
      <c r="L36" s="10">
        <v>3</v>
      </c>
      <c r="M36" s="10">
        <v>3</v>
      </c>
      <c r="N36" s="10"/>
      <c r="O36" s="10">
        <v>3</v>
      </c>
      <c r="P36" s="10"/>
      <c r="Q36" s="10"/>
      <c r="R36" s="10"/>
      <c r="S36" s="10">
        <v>3</v>
      </c>
      <c r="T36" s="10">
        <v>3</v>
      </c>
      <c r="U36" s="10">
        <v>2</v>
      </c>
      <c r="V36" s="10">
        <v>2</v>
      </c>
      <c r="W36" s="10"/>
      <c r="X36" s="10">
        <v>3</v>
      </c>
      <c r="Y36" s="10">
        <v>3</v>
      </c>
      <c r="Z36" s="10"/>
      <c r="AA36" s="10"/>
      <c r="AB36" s="10"/>
      <c r="AC36" s="193" t="s">
        <v>801</v>
      </c>
      <c r="AD36" s="10">
        <v>6</v>
      </c>
      <c r="AE36" s="10">
        <v>6</v>
      </c>
      <c r="AF36" s="10">
        <v>6</v>
      </c>
      <c r="AG36" s="10">
        <v>3</v>
      </c>
      <c r="AH36" s="10">
        <v>6</v>
      </c>
      <c r="AI36" s="10">
        <v>2</v>
      </c>
      <c r="AK36" s="24">
        <f t="shared" si="30"/>
        <v>188799.82847999997</v>
      </c>
      <c r="AL36" s="24">
        <f t="shared" si="31"/>
        <v>15733.319039999998</v>
      </c>
      <c r="AM36" s="24">
        <f t="shared" si="32"/>
        <v>15733.319039999998</v>
      </c>
      <c r="AN36" s="24">
        <f t="shared" si="33"/>
        <v>0</v>
      </c>
      <c r="AO36" s="24">
        <f t="shared" si="34"/>
        <v>15733.319039999998</v>
      </c>
      <c r="AP36" s="24">
        <f t="shared" si="35"/>
        <v>0</v>
      </c>
      <c r="AQ36" s="24">
        <f t="shared" si="36"/>
        <v>0</v>
      </c>
      <c r="AR36" s="24">
        <f t="shared" si="37"/>
        <v>0</v>
      </c>
      <c r="AS36" s="24">
        <f t="shared" si="38"/>
        <v>15733.319039999998</v>
      </c>
      <c r="AT36" s="24">
        <f t="shared" si="39"/>
        <v>15733.319039999998</v>
      </c>
      <c r="AU36" s="24">
        <f t="shared" si="40"/>
        <v>10488.879359999999</v>
      </c>
      <c r="AV36" s="24">
        <f t="shared" si="41"/>
        <v>10488.879359999999</v>
      </c>
      <c r="AW36" s="24">
        <f t="shared" si="42"/>
        <v>0</v>
      </c>
      <c r="AX36" s="24">
        <f t="shared" si="43"/>
        <v>15733.319039999998</v>
      </c>
      <c r="AY36" s="24">
        <f t="shared" si="44"/>
        <v>15733.319039999998</v>
      </c>
      <c r="AZ36" s="24">
        <f t="shared" si="45"/>
        <v>0</v>
      </c>
      <c r="BA36" s="24">
        <f t="shared" si="46"/>
        <v>0</v>
      </c>
      <c r="BB36" s="24">
        <f t="shared" si="47"/>
        <v>0</v>
      </c>
      <c r="BC36" s="24" t="e">
        <f t="shared" si="48"/>
        <v>#VALUE!</v>
      </c>
      <c r="BD36" s="24">
        <f t="shared" si="49"/>
        <v>31466.638079999997</v>
      </c>
      <c r="BE36" s="24">
        <f t="shared" si="50"/>
        <v>31466.638079999997</v>
      </c>
      <c r="BF36" s="24">
        <f t="shared" si="51"/>
        <v>31466.638079999997</v>
      </c>
      <c r="BG36" s="24">
        <f t="shared" si="52"/>
        <v>15733.319039999998</v>
      </c>
      <c r="BH36" s="24">
        <f t="shared" si="53"/>
        <v>31466.638079999997</v>
      </c>
      <c r="BI36" s="24">
        <f t="shared" si="54"/>
        <v>10488.879359999999</v>
      </c>
      <c r="BJ36" s="20" t="s">
        <v>495</v>
      </c>
      <c r="BK36" s="20" t="s">
        <v>496</v>
      </c>
      <c r="BL36" s="49" t="e">
        <f t="shared" si="29"/>
        <v>#VALUE!</v>
      </c>
    </row>
    <row r="37" spans="1:64" ht="34.5" hidden="1" customHeight="1">
      <c r="A37" s="10" t="s">
        <v>495</v>
      </c>
      <c r="B37" s="10" t="s">
        <v>496</v>
      </c>
      <c r="C37" s="21">
        <v>60</v>
      </c>
      <c r="D37" s="22" t="s">
        <v>497</v>
      </c>
      <c r="E37" s="25">
        <v>10224</v>
      </c>
      <c r="F37" s="23">
        <f t="shared" si="0"/>
        <v>1022.4000000000001</v>
      </c>
      <c r="G37" s="23">
        <f t="shared" si="1"/>
        <v>194.25600000000003</v>
      </c>
      <c r="H37" s="23">
        <f t="shared" si="2"/>
        <v>11440.655999999999</v>
      </c>
      <c r="J37" s="10">
        <f t="shared" si="3"/>
        <v>0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K37" s="24">
        <f t="shared" si="30"/>
        <v>0</v>
      </c>
      <c r="AL37" s="24">
        <f t="shared" si="31"/>
        <v>0</v>
      </c>
      <c r="AM37" s="24">
        <f t="shared" si="32"/>
        <v>0</v>
      </c>
      <c r="AN37" s="24">
        <f t="shared" si="33"/>
        <v>0</v>
      </c>
      <c r="AO37" s="24">
        <f t="shared" si="34"/>
        <v>0</v>
      </c>
      <c r="AP37" s="24">
        <f t="shared" si="35"/>
        <v>0</v>
      </c>
      <c r="AQ37" s="24">
        <f t="shared" si="36"/>
        <v>0</v>
      </c>
      <c r="AR37" s="24">
        <f t="shared" si="37"/>
        <v>0</v>
      </c>
      <c r="AS37" s="24">
        <f t="shared" si="38"/>
        <v>0</v>
      </c>
      <c r="AT37" s="24">
        <f t="shared" si="39"/>
        <v>0</v>
      </c>
      <c r="AU37" s="24">
        <f t="shared" si="40"/>
        <v>0</v>
      </c>
      <c r="AV37" s="24">
        <f t="shared" si="41"/>
        <v>0</v>
      </c>
      <c r="AW37" s="24">
        <f t="shared" si="42"/>
        <v>0</v>
      </c>
      <c r="AX37" s="24">
        <f t="shared" si="43"/>
        <v>0</v>
      </c>
      <c r="AY37" s="24">
        <f t="shared" si="44"/>
        <v>0</v>
      </c>
      <c r="AZ37" s="24">
        <f t="shared" si="45"/>
        <v>0</v>
      </c>
      <c r="BA37" s="24">
        <f t="shared" si="46"/>
        <v>0</v>
      </c>
      <c r="BB37" s="24">
        <f t="shared" si="47"/>
        <v>0</v>
      </c>
      <c r="BC37" s="24">
        <f t="shared" si="48"/>
        <v>0</v>
      </c>
      <c r="BD37" s="24">
        <f t="shared" si="49"/>
        <v>0</v>
      </c>
      <c r="BE37" s="24">
        <f t="shared" si="50"/>
        <v>0</v>
      </c>
      <c r="BF37" s="24">
        <f t="shared" si="51"/>
        <v>0</v>
      </c>
      <c r="BG37" s="24">
        <f t="shared" si="52"/>
        <v>0</v>
      </c>
      <c r="BH37" s="24">
        <f t="shared" si="53"/>
        <v>0</v>
      </c>
      <c r="BI37" s="24">
        <f t="shared" si="54"/>
        <v>0</v>
      </c>
      <c r="BJ37" s="20" t="s">
        <v>495</v>
      </c>
      <c r="BK37" s="20" t="s">
        <v>496</v>
      </c>
      <c r="BL37" s="49">
        <f t="shared" si="29"/>
        <v>0</v>
      </c>
    </row>
    <row r="38" spans="1:64" ht="34.5" hidden="1" customHeight="1">
      <c r="A38" s="10" t="s">
        <v>495</v>
      </c>
      <c r="B38" s="10" t="s">
        <v>496</v>
      </c>
      <c r="C38" s="76">
        <v>61</v>
      </c>
      <c r="D38" s="22" t="s">
        <v>498</v>
      </c>
      <c r="E38" s="45">
        <v>6251.3</v>
      </c>
      <c r="F38" s="23">
        <f t="shared" si="0"/>
        <v>625.13000000000011</v>
      </c>
      <c r="G38" s="23">
        <f t="shared" si="1"/>
        <v>118.77470000000002</v>
      </c>
      <c r="H38" s="23">
        <f t="shared" si="2"/>
        <v>6995.2047000000002</v>
      </c>
      <c r="J38" s="190">
        <f t="shared" si="3"/>
        <v>53</v>
      </c>
      <c r="K38" s="10">
        <v>10</v>
      </c>
      <c r="L38" s="10"/>
      <c r="M38" s="10">
        <v>2</v>
      </c>
      <c r="N38" s="10"/>
      <c r="O38" s="10">
        <v>2</v>
      </c>
      <c r="P38" s="10"/>
      <c r="Q38" s="10"/>
      <c r="R38" s="10"/>
      <c r="S38" s="10">
        <v>2</v>
      </c>
      <c r="T38" s="10">
        <v>2</v>
      </c>
      <c r="U38" s="10">
        <v>3</v>
      </c>
      <c r="V38" s="10">
        <v>2</v>
      </c>
      <c r="W38" s="10"/>
      <c r="X38" s="10">
        <v>2</v>
      </c>
      <c r="Y38" s="10">
        <v>2</v>
      </c>
      <c r="Z38" s="193" t="s">
        <v>838</v>
      </c>
      <c r="AA38" s="10"/>
      <c r="AB38" s="10"/>
      <c r="AC38" s="193" t="s">
        <v>802</v>
      </c>
      <c r="AD38" s="10">
        <v>10</v>
      </c>
      <c r="AE38" s="10">
        <v>3</v>
      </c>
      <c r="AF38" s="10">
        <v>5</v>
      </c>
      <c r="AG38" s="10">
        <v>3</v>
      </c>
      <c r="AH38" s="10">
        <v>5</v>
      </c>
      <c r="AI38" s="10"/>
      <c r="AK38" s="24">
        <f t="shared" si="30"/>
        <v>69952.047000000006</v>
      </c>
      <c r="AL38" s="24">
        <f t="shared" si="31"/>
        <v>0</v>
      </c>
      <c r="AM38" s="24">
        <f t="shared" si="32"/>
        <v>13990.4094</v>
      </c>
      <c r="AN38" s="24">
        <f t="shared" si="33"/>
        <v>0</v>
      </c>
      <c r="AO38" s="24">
        <f t="shared" si="34"/>
        <v>13990.4094</v>
      </c>
      <c r="AP38" s="24">
        <f t="shared" si="35"/>
        <v>0</v>
      </c>
      <c r="AQ38" s="24">
        <f t="shared" si="36"/>
        <v>0</v>
      </c>
      <c r="AR38" s="24">
        <f t="shared" si="37"/>
        <v>0</v>
      </c>
      <c r="AS38" s="24">
        <f t="shared" si="38"/>
        <v>13990.4094</v>
      </c>
      <c r="AT38" s="24">
        <f t="shared" si="39"/>
        <v>13990.4094</v>
      </c>
      <c r="AU38" s="24">
        <f t="shared" si="40"/>
        <v>20985.614099999999</v>
      </c>
      <c r="AV38" s="24">
        <f t="shared" si="41"/>
        <v>13990.4094</v>
      </c>
      <c r="AW38" s="24">
        <f t="shared" si="42"/>
        <v>0</v>
      </c>
      <c r="AX38" s="24">
        <f t="shared" si="43"/>
        <v>13990.4094</v>
      </c>
      <c r="AY38" s="24">
        <f t="shared" si="44"/>
        <v>13990.4094</v>
      </c>
      <c r="AZ38" s="24" t="e">
        <f t="shared" si="45"/>
        <v>#VALUE!</v>
      </c>
      <c r="BA38" s="24">
        <f t="shared" si="46"/>
        <v>0</v>
      </c>
      <c r="BB38" s="24">
        <f t="shared" si="47"/>
        <v>0</v>
      </c>
      <c r="BC38" s="24" t="e">
        <f t="shared" si="48"/>
        <v>#VALUE!</v>
      </c>
      <c r="BD38" s="24">
        <f t="shared" si="49"/>
        <v>69952.047000000006</v>
      </c>
      <c r="BE38" s="24">
        <f t="shared" si="50"/>
        <v>20985.614099999999</v>
      </c>
      <c r="BF38" s="24">
        <f t="shared" si="51"/>
        <v>34976.023500000003</v>
      </c>
      <c r="BG38" s="24">
        <f t="shared" si="52"/>
        <v>20985.614099999999</v>
      </c>
      <c r="BH38" s="24">
        <f t="shared" si="53"/>
        <v>34976.023500000003</v>
      </c>
      <c r="BI38" s="24">
        <f t="shared" si="54"/>
        <v>0</v>
      </c>
      <c r="BJ38" s="20" t="s">
        <v>495</v>
      </c>
      <c r="BK38" s="20" t="s">
        <v>496</v>
      </c>
      <c r="BL38" s="49" t="e">
        <f t="shared" si="29"/>
        <v>#VALUE!</v>
      </c>
    </row>
    <row r="39" spans="1:64" ht="34.5" hidden="1" customHeight="1">
      <c r="A39" s="10" t="s">
        <v>495</v>
      </c>
      <c r="B39" s="10" t="s">
        <v>496</v>
      </c>
      <c r="C39" s="21">
        <v>61</v>
      </c>
      <c r="D39" s="22" t="s">
        <v>498</v>
      </c>
      <c r="E39" s="25">
        <v>14175</v>
      </c>
      <c r="F39" s="23">
        <f t="shared" si="0"/>
        <v>1417.5</v>
      </c>
      <c r="G39" s="23">
        <f t="shared" si="1"/>
        <v>269.32499999999999</v>
      </c>
      <c r="H39" s="23">
        <f t="shared" si="2"/>
        <v>15861.825000000001</v>
      </c>
      <c r="J39" s="10">
        <f t="shared" si="3"/>
        <v>0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K39" s="24">
        <f t="shared" si="30"/>
        <v>0</v>
      </c>
      <c r="AL39" s="24">
        <f t="shared" si="31"/>
        <v>0</v>
      </c>
      <c r="AM39" s="24">
        <f t="shared" si="32"/>
        <v>0</v>
      </c>
      <c r="AN39" s="24">
        <f t="shared" si="33"/>
        <v>0</v>
      </c>
      <c r="AO39" s="24">
        <f t="shared" si="34"/>
        <v>0</v>
      </c>
      <c r="AP39" s="24">
        <f t="shared" si="35"/>
        <v>0</v>
      </c>
      <c r="AQ39" s="24">
        <f t="shared" si="36"/>
        <v>0</v>
      </c>
      <c r="AR39" s="24">
        <f t="shared" si="37"/>
        <v>0</v>
      </c>
      <c r="AS39" s="24">
        <f t="shared" si="38"/>
        <v>0</v>
      </c>
      <c r="AT39" s="24">
        <f t="shared" si="39"/>
        <v>0</v>
      </c>
      <c r="AU39" s="24">
        <f t="shared" si="40"/>
        <v>0</v>
      </c>
      <c r="AV39" s="24">
        <f t="shared" si="41"/>
        <v>0</v>
      </c>
      <c r="AW39" s="24">
        <f t="shared" si="42"/>
        <v>0</v>
      </c>
      <c r="AX39" s="24">
        <f t="shared" si="43"/>
        <v>0</v>
      </c>
      <c r="AY39" s="24">
        <f t="shared" si="44"/>
        <v>0</v>
      </c>
      <c r="AZ39" s="24">
        <f t="shared" si="45"/>
        <v>0</v>
      </c>
      <c r="BA39" s="24">
        <f t="shared" si="46"/>
        <v>0</v>
      </c>
      <c r="BB39" s="24">
        <f t="shared" si="47"/>
        <v>0</v>
      </c>
      <c r="BC39" s="24">
        <f t="shared" si="48"/>
        <v>0</v>
      </c>
      <c r="BD39" s="24">
        <f t="shared" si="49"/>
        <v>0</v>
      </c>
      <c r="BE39" s="24">
        <f t="shared" si="50"/>
        <v>0</v>
      </c>
      <c r="BF39" s="24">
        <f t="shared" si="51"/>
        <v>0</v>
      </c>
      <c r="BG39" s="24">
        <f t="shared" si="52"/>
        <v>0</v>
      </c>
      <c r="BH39" s="24">
        <f t="shared" si="53"/>
        <v>0</v>
      </c>
      <c r="BI39" s="24">
        <f t="shared" si="54"/>
        <v>0</v>
      </c>
      <c r="BJ39" s="20" t="s">
        <v>495</v>
      </c>
      <c r="BK39" s="20" t="s">
        <v>496</v>
      </c>
      <c r="BL39" s="49">
        <f t="shared" si="29"/>
        <v>0</v>
      </c>
    </row>
    <row r="40" spans="1:64" ht="34.5" hidden="1" customHeight="1">
      <c r="A40" s="10" t="s">
        <v>499</v>
      </c>
      <c r="B40" s="10" t="s">
        <v>500</v>
      </c>
      <c r="C40" s="76">
        <v>62</v>
      </c>
      <c r="D40" s="22" t="s">
        <v>501</v>
      </c>
      <c r="E40" s="45">
        <v>7886.67</v>
      </c>
      <c r="F40" s="23">
        <f t="shared" si="0"/>
        <v>788.66700000000003</v>
      </c>
      <c r="G40" s="23">
        <f t="shared" si="1"/>
        <v>149.84673000000001</v>
      </c>
      <c r="H40" s="23">
        <f t="shared" si="2"/>
        <v>8825.1837299999988</v>
      </c>
      <c r="J40" s="190">
        <f t="shared" si="3"/>
        <v>12</v>
      </c>
      <c r="K40" s="10"/>
      <c r="L40" s="10"/>
      <c r="M40" s="10"/>
      <c r="N40" s="10"/>
      <c r="O40" s="10">
        <v>3</v>
      </c>
      <c r="P40" s="10"/>
      <c r="Q40" s="10"/>
      <c r="R40" s="10"/>
      <c r="S40" s="10"/>
      <c r="T40" s="10"/>
      <c r="U40" s="10">
        <v>4</v>
      </c>
      <c r="V40" s="10">
        <v>5</v>
      </c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K40" s="24">
        <f t="shared" si="30"/>
        <v>0</v>
      </c>
      <c r="AL40" s="24">
        <f t="shared" si="31"/>
        <v>0</v>
      </c>
      <c r="AM40" s="24">
        <f t="shared" si="32"/>
        <v>0</v>
      </c>
      <c r="AN40" s="24">
        <f t="shared" si="33"/>
        <v>0</v>
      </c>
      <c r="AO40" s="24">
        <f t="shared" si="34"/>
        <v>26475.551189999998</v>
      </c>
      <c r="AP40" s="24">
        <f t="shared" si="35"/>
        <v>0</v>
      </c>
      <c r="AQ40" s="24">
        <f t="shared" si="36"/>
        <v>0</v>
      </c>
      <c r="AR40" s="24">
        <f t="shared" si="37"/>
        <v>0</v>
      </c>
      <c r="AS40" s="24">
        <f t="shared" si="38"/>
        <v>0</v>
      </c>
      <c r="AT40" s="24">
        <f t="shared" si="39"/>
        <v>0</v>
      </c>
      <c r="AU40" s="24">
        <f t="shared" si="40"/>
        <v>35300.734919999995</v>
      </c>
      <c r="AV40" s="24">
        <f t="shared" si="41"/>
        <v>44125.918649999992</v>
      </c>
      <c r="AW40" s="24">
        <f t="shared" si="42"/>
        <v>0</v>
      </c>
      <c r="AX40" s="24">
        <f t="shared" si="43"/>
        <v>0</v>
      </c>
      <c r="AY40" s="24">
        <f t="shared" si="44"/>
        <v>0</v>
      </c>
      <c r="AZ40" s="24">
        <f t="shared" si="45"/>
        <v>0</v>
      </c>
      <c r="BA40" s="24">
        <f t="shared" si="46"/>
        <v>0</v>
      </c>
      <c r="BB40" s="24">
        <f t="shared" si="47"/>
        <v>0</v>
      </c>
      <c r="BC40" s="24">
        <f t="shared" si="48"/>
        <v>0</v>
      </c>
      <c r="BD40" s="24">
        <f t="shared" si="49"/>
        <v>0</v>
      </c>
      <c r="BE40" s="24">
        <f t="shared" si="50"/>
        <v>0</v>
      </c>
      <c r="BF40" s="24">
        <f t="shared" si="51"/>
        <v>0</v>
      </c>
      <c r="BG40" s="24">
        <f t="shared" si="52"/>
        <v>0</v>
      </c>
      <c r="BH40" s="24">
        <f t="shared" si="53"/>
        <v>0</v>
      </c>
      <c r="BI40" s="24">
        <f t="shared" si="54"/>
        <v>0</v>
      </c>
      <c r="BJ40" s="20" t="s">
        <v>499</v>
      </c>
      <c r="BK40" s="20" t="s">
        <v>500</v>
      </c>
      <c r="BL40" s="49">
        <f t="shared" si="29"/>
        <v>105902.20475999999</v>
      </c>
    </row>
    <row r="41" spans="1:64" ht="34.5" hidden="1" customHeight="1">
      <c r="A41" s="10" t="s">
        <v>499</v>
      </c>
      <c r="B41" s="10" t="s">
        <v>500</v>
      </c>
      <c r="C41" s="21">
        <v>62</v>
      </c>
      <c r="D41" s="22" t="s">
        <v>501</v>
      </c>
      <c r="E41" s="46">
        <v>20241</v>
      </c>
      <c r="F41" s="23">
        <f t="shared" si="0"/>
        <v>2024.1000000000001</v>
      </c>
      <c r="G41" s="23">
        <f t="shared" si="1"/>
        <v>384.57900000000001</v>
      </c>
      <c r="H41" s="23">
        <f t="shared" si="2"/>
        <v>22649.679</v>
      </c>
      <c r="J41" s="10">
        <f t="shared" si="3"/>
        <v>0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K41" s="24">
        <f t="shared" si="30"/>
        <v>0</v>
      </c>
      <c r="AL41" s="24">
        <f t="shared" si="31"/>
        <v>0</v>
      </c>
      <c r="AM41" s="24">
        <f t="shared" si="32"/>
        <v>0</v>
      </c>
      <c r="AN41" s="24">
        <f t="shared" si="33"/>
        <v>0</v>
      </c>
      <c r="AO41" s="24">
        <f t="shared" si="34"/>
        <v>0</v>
      </c>
      <c r="AP41" s="24">
        <f t="shared" si="35"/>
        <v>0</v>
      </c>
      <c r="AQ41" s="24">
        <f t="shared" si="36"/>
        <v>0</v>
      </c>
      <c r="AR41" s="24">
        <f t="shared" si="37"/>
        <v>0</v>
      </c>
      <c r="AS41" s="24">
        <f t="shared" si="38"/>
        <v>0</v>
      </c>
      <c r="AT41" s="24">
        <f t="shared" si="39"/>
        <v>0</v>
      </c>
      <c r="AU41" s="24">
        <f t="shared" si="40"/>
        <v>0</v>
      </c>
      <c r="AV41" s="24">
        <f t="shared" si="41"/>
        <v>0</v>
      </c>
      <c r="AW41" s="24">
        <f t="shared" si="42"/>
        <v>0</v>
      </c>
      <c r="AX41" s="24">
        <f t="shared" si="43"/>
        <v>0</v>
      </c>
      <c r="AY41" s="24">
        <f t="shared" si="44"/>
        <v>0</v>
      </c>
      <c r="AZ41" s="24">
        <f t="shared" si="45"/>
        <v>0</v>
      </c>
      <c r="BA41" s="24">
        <f t="shared" si="46"/>
        <v>0</v>
      </c>
      <c r="BB41" s="24">
        <f t="shared" si="47"/>
        <v>0</v>
      </c>
      <c r="BC41" s="24">
        <f t="shared" si="48"/>
        <v>0</v>
      </c>
      <c r="BD41" s="24">
        <f t="shared" si="49"/>
        <v>0</v>
      </c>
      <c r="BE41" s="24">
        <f t="shared" si="50"/>
        <v>0</v>
      </c>
      <c r="BF41" s="24">
        <f t="shared" si="51"/>
        <v>0</v>
      </c>
      <c r="BG41" s="24">
        <f t="shared" si="52"/>
        <v>0</v>
      </c>
      <c r="BH41" s="24">
        <f t="shared" si="53"/>
        <v>0</v>
      </c>
      <c r="BI41" s="24">
        <f t="shared" si="54"/>
        <v>0</v>
      </c>
      <c r="BJ41" s="20" t="s">
        <v>499</v>
      </c>
      <c r="BK41" s="20" t="s">
        <v>500</v>
      </c>
      <c r="BL41" s="49">
        <f t="shared" si="29"/>
        <v>0</v>
      </c>
    </row>
    <row r="42" spans="1:64" ht="34.5" hidden="1" customHeight="1">
      <c r="A42" s="10" t="s">
        <v>499</v>
      </c>
      <c r="B42" s="10" t="s">
        <v>500</v>
      </c>
      <c r="C42" s="76">
        <v>63</v>
      </c>
      <c r="D42" s="22" t="s">
        <v>502</v>
      </c>
      <c r="E42" s="45">
        <v>8994.5499999999993</v>
      </c>
      <c r="F42" s="23">
        <f t="shared" si="0"/>
        <v>899.45499999999993</v>
      </c>
      <c r="G42" s="23">
        <f t="shared" si="1"/>
        <v>170.89644999999999</v>
      </c>
      <c r="H42" s="23">
        <f t="shared" si="2"/>
        <v>10064.901449999999</v>
      </c>
      <c r="J42" s="190">
        <f t="shared" si="3"/>
        <v>27</v>
      </c>
      <c r="K42" s="10"/>
      <c r="L42" s="10"/>
      <c r="M42" s="10"/>
      <c r="N42" s="10"/>
      <c r="O42" s="10"/>
      <c r="P42" s="10"/>
      <c r="Q42" s="10"/>
      <c r="R42" s="10"/>
      <c r="S42" s="10">
        <v>3</v>
      </c>
      <c r="T42" s="10">
        <v>2</v>
      </c>
      <c r="U42" s="10">
        <v>2</v>
      </c>
      <c r="V42" s="10"/>
      <c r="W42" s="10"/>
      <c r="X42" s="10">
        <v>3</v>
      </c>
      <c r="Y42" s="10">
        <v>3</v>
      </c>
      <c r="Z42" s="10"/>
      <c r="AA42" s="10"/>
      <c r="AB42" s="10"/>
      <c r="AC42" s="193" t="s">
        <v>803</v>
      </c>
      <c r="AD42" s="10">
        <v>2</v>
      </c>
      <c r="AE42" s="10">
        <v>10</v>
      </c>
      <c r="AF42" s="193" t="s">
        <v>817</v>
      </c>
      <c r="AG42" s="10"/>
      <c r="AH42" s="193" t="s">
        <v>826</v>
      </c>
      <c r="AI42" s="10">
        <v>2</v>
      </c>
      <c r="AK42" s="24">
        <f t="shared" si="30"/>
        <v>0</v>
      </c>
      <c r="AL42" s="24">
        <f t="shared" si="31"/>
        <v>0</v>
      </c>
      <c r="AM42" s="24">
        <f t="shared" si="32"/>
        <v>0</v>
      </c>
      <c r="AN42" s="24">
        <f t="shared" si="33"/>
        <v>0</v>
      </c>
      <c r="AO42" s="24">
        <f t="shared" si="34"/>
        <v>0</v>
      </c>
      <c r="AP42" s="24">
        <f t="shared" si="35"/>
        <v>0</v>
      </c>
      <c r="AQ42" s="24">
        <f t="shared" si="36"/>
        <v>0</v>
      </c>
      <c r="AR42" s="24">
        <f t="shared" si="37"/>
        <v>0</v>
      </c>
      <c r="AS42" s="24">
        <f t="shared" si="38"/>
        <v>30194.70435</v>
      </c>
      <c r="AT42" s="24">
        <f t="shared" si="39"/>
        <v>20129.802899999999</v>
      </c>
      <c r="AU42" s="24">
        <f t="shared" si="40"/>
        <v>20129.802899999999</v>
      </c>
      <c r="AV42" s="24">
        <f t="shared" si="41"/>
        <v>0</v>
      </c>
      <c r="AW42" s="24">
        <f t="shared" si="42"/>
        <v>0</v>
      </c>
      <c r="AX42" s="24">
        <f t="shared" si="43"/>
        <v>30194.70435</v>
      </c>
      <c r="AY42" s="24">
        <f t="shared" si="44"/>
        <v>30194.70435</v>
      </c>
      <c r="AZ42" s="24">
        <f t="shared" si="45"/>
        <v>0</v>
      </c>
      <c r="BA42" s="24">
        <f t="shared" si="46"/>
        <v>0</v>
      </c>
      <c r="BB42" s="24">
        <f t="shared" si="47"/>
        <v>0</v>
      </c>
      <c r="BC42" s="24" t="e">
        <f t="shared" si="48"/>
        <v>#VALUE!</v>
      </c>
      <c r="BD42" s="24">
        <f t="shared" si="49"/>
        <v>20129.802899999999</v>
      </c>
      <c r="BE42" s="24">
        <f t="shared" si="50"/>
        <v>100649.01449999999</v>
      </c>
      <c r="BF42" s="24" t="e">
        <f t="shared" si="51"/>
        <v>#VALUE!</v>
      </c>
      <c r="BG42" s="24">
        <f t="shared" si="52"/>
        <v>0</v>
      </c>
      <c r="BH42" s="24" t="e">
        <f t="shared" si="53"/>
        <v>#VALUE!</v>
      </c>
      <c r="BI42" s="24">
        <f t="shared" si="54"/>
        <v>20129.802899999999</v>
      </c>
      <c r="BJ42" s="20" t="s">
        <v>499</v>
      </c>
      <c r="BK42" s="20" t="s">
        <v>500</v>
      </c>
      <c r="BL42" s="49" t="e">
        <f t="shared" si="29"/>
        <v>#VALUE!</v>
      </c>
    </row>
    <row r="43" spans="1:64" ht="34.5" hidden="1" customHeight="1">
      <c r="A43" s="10" t="s">
        <v>499</v>
      </c>
      <c r="B43" s="10" t="s">
        <v>500</v>
      </c>
      <c r="C43" s="21">
        <v>63</v>
      </c>
      <c r="D43" s="22" t="s">
        <v>502</v>
      </c>
      <c r="E43" s="46">
        <v>21814</v>
      </c>
      <c r="F43" s="23">
        <f t="shared" si="0"/>
        <v>2181.4</v>
      </c>
      <c r="G43" s="23">
        <f t="shared" si="1"/>
        <v>414.46600000000001</v>
      </c>
      <c r="H43" s="23">
        <f t="shared" si="2"/>
        <v>24409.866000000002</v>
      </c>
      <c r="J43" s="10">
        <f t="shared" si="3"/>
        <v>0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K43" s="24">
        <f t="shared" si="30"/>
        <v>0</v>
      </c>
      <c r="AL43" s="24">
        <f t="shared" si="31"/>
        <v>0</v>
      </c>
      <c r="AM43" s="24">
        <f t="shared" si="32"/>
        <v>0</v>
      </c>
      <c r="AN43" s="24">
        <f t="shared" si="33"/>
        <v>0</v>
      </c>
      <c r="AO43" s="24">
        <f t="shared" si="34"/>
        <v>0</v>
      </c>
      <c r="AP43" s="24">
        <f t="shared" si="35"/>
        <v>0</v>
      </c>
      <c r="AQ43" s="24">
        <f t="shared" si="36"/>
        <v>0</v>
      </c>
      <c r="AR43" s="24">
        <f t="shared" si="37"/>
        <v>0</v>
      </c>
      <c r="AS43" s="24">
        <f t="shared" si="38"/>
        <v>0</v>
      </c>
      <c r="AT43" s="24">
        <f t="shared" si="39"/>
        <v>0</v>
      </c>
      <c r="AU43" s="24">
        <f t="shared" si="40"/>
        <v>0</v>
      </c>
      <c r="AV43" s="24">
        <f t="shared" si="41"/>
        <v>0</v>
      </c>
      <c r="AW43" s="24">
        <f t="shared" si="42"/>
        <v>0</v>
      </c>
      <c r="AX43" s="24">
        <f t="shared" si="43"/>
        <v>0</v>
      </c>
      <c r="AY43" s="24">
        <f t="shared" si="44"/>
        <v>0</v>
      </c>
      <c r="AZ43" s="24">
        <f t="shared" si="45"/>
        <v>0</v>
      </c>
      <c r="BA43" s="24">
        <f t="shared" si="46"/>
        <v>0</v>
      </c>
      <c r="BB43" s="24">
        <f t="shared" si="47"/>
        <v>0</v>
      </c>
      <c r="BC43" s="24">
        <f t="shared" si="48"/>
        <v>0</v>
      </c>
      <c r="BD43" s="24">
        <f t="shared" si="49"/>
        <v>0</v>
      </c>
      <c r="BE43" s="24">
        <f t="shared" si="50"/>
        <v>0</v>
      </c>
      <c r="BF43" s="24">
        <f t="shared" si="51"/>
        <v>0</v>
      </c>
      <c r="BG43" s="24">
        <f t="shared" si="52"/>
        <v>0</v>
      </c>
      <c r="BH43" s="24">
        <f t="shared" si="53"/>
        <v>0</v>
      </c>
      <c r="BI43" s="24">
        <f t="shared" si="54"/>
        <v>0</v>
      </c>
      <c r="BJ43" s="20" t="s">
        <v>499</v>
      </c>
      <c r="BK43" s="20" t="s">
        <v>500</v>
      </c>
      <c r="BL43" s="49">
        <f t="shared" si="29"/>
        <v>0</v>
      </c>
    </row>
    <row r="44" spans="1:64" ht="34.5" hidden="1" customHeight="1">
      <c r="A44" s="10" t="s">
        <v>503</v>
      </c>
      <c r="B44" s="10" t="s">
        <v>504</v>
      </c>
      <c r="C44" s="76">
        <v>64</v>
      </c>
      <c r="D44" s="22" t="s">
        <v>505</v>
      </c>
      <c r="E44" s="45">
        <v>1038.17</v>
      </c>
      <c r="F44" s="23">
        <f t="shared" si="0"/>
        <v>103.81700000000001</v>
      </c>
      <c r="G44" s="23">
        <f t="shared" si="1"/>
        <v>19.725230000000003</v>
      </c>
      <c r="H44" s="23">
        <f t="shared" si="2"/>
        <v>1161.7122300000001</v>
      </c>
      <c r="J44" s="10">
        <f t="shared" si="3"/>
        <v>125</v>
      </c>
      <c r="K44" s="10">
        <v>30</v>
      </c>
      <c r="L44" s="10">
        <v>4</v>
      </c>
      <c r="M44" s="10">
        <v>4</v>
      </c>
      <c r="N44" s="10"/>
      <c r="O44" s="10">
        <v>4</v>
      </c>
      <c r="P44" s="10">
        <v>4</v>
      </c>
      <c r="Q44" s="10"/>
      <c r="R44" s="10"/>
      <c r="S44" s="10">
        <v>4</v>
      </c>
      <c r="T44" s="10">
        <v>4</v>
      </c>
      <c r="U44" s="10">
        <v>8</v>
      </c>
      <c r="V44" s="10"/>
      <c r="W44" s="10"/>
      <c r="X44" s="10">
        <v>4</v>
      </c>
      <c r="Y44" s="10">
        <v>4</v>
      </c>
      <c r="Z44" s="10">
        <v>12</v>
      </c>
      <c r="AA44" s="10"/>
      <c r="AB44" s="10"/>
      <c r="AC44" s="10"/>
      <c r="AD44" s="10"/>
      <c r="AE44" s="10"/>
      <c r="AF44" s="10">
        <v>20</v>
      </c>
      <c r="AG44" s="10">
        <v>3</v>
      </c>
      <c r="AH44" s="10">
        <v>20</v>
      </c>
      <c r="AI44" s="10"/>
      <c r="AK44" s="24">
        <f t="shared" si="30"/>
        <v>34851.366900000001</v>
      </c>
      <c r="AL44" s="24">
        <f t="shared" si="31"/>
        <v>4646.8489200000004</v>
      </c>
      <c r="AM44" s="24">
        <f t="shared" si="32"/>
        <v>4646.8489200000004</v>
      </c>
      <c r="AN44" s="24">
        <f t="shared" si="33"/>
        <v>0</v>
      </c>
      <c r="AO44" s="24">
        <f t="shared" si="34"/>
        <v>4646.8489200000004</v>
      </c>
      <c r="AP44" s="24">
        <f t="shared" si="35"/>
        <v>4646.8489200000004</v>
      </c>
      <c r="AQ44" s="24">
        <f t="shared" si="36"/>
        <v>0</v>
      </c>
      <c r="AR44" s="24">
        <f t="shared" si="37"/>
        <v>0</v>
      </c>
      <c r="AS44" s="24">
        <f t="shared" si="38"/>
        <v>4646.8489200000004</v>
      </c>
      <c r="AT44" s="24">
        <f t="shared" si="39"/>
        <v>4646.8489200000004</v>
      </c>
      <c r="AU44" s="24">
        <f t="shared" si="40"/>
        <v>9293.6978400000007</v>
      </c>
      <c r="AV44" s="24">
        <f t="shared" si="41"/>
        <v>0</v>
      </c>
      <c r="AW44" s="24">
        <f t="shared" si="42"/>
        <v>0</v>
      </c>
      <c r="AX44" s="24">
        <f t="shared" si="43"/>
        <v>4646.8489200000004</v>
      </c>
      <c r="AY44" s="24">
        <f t="shared" si="44"/>
        <v>4646.8489200000004</v>
      </c>
      <c r="AZ44" s="24">
        <f t="shared" si="45"/>
        <v>13940.546760000001</v>
      </c>
      <c r="BA44" s="24">
        <f t="shared" si="46"/>
        <v>0</v>
      </c>
      <c r="BB44" s="24">
        <f t="shared" si="47"/>
        <v>0</v>
      </c>
      <c r="BC44" s="24">
        <f t="shared" si="48"/>
        <v>0</v>
      </c>
      <c r="BD44" s="24">
        <f t="shared" si="49"/>
        <v>0</v>
      </c>
      <c r="BE44" s="24">
        <f t="shared" si="50"/>
        <v>0</v>
      </c>
      <c r="BF44" s="24">
        <f t="shared" si="51"/>
        <v>23234.244600000002</v>
      </c>
      <c r="BG44" s="24">
        <f t="shared" si="52"/>
        <v>3485.1366900000003</v>
      </c>
      <c r="BH44" s="24">
        <f t="shared" si="53"/>
        <v>23234.244600000002</v>
      </c>
      <c r="BI44" s="24">
        <f t="shared" si="54"/>
        <v>0</v>
      </c>
      <c r="BJ44" s="20" t="s">
        <v>503</v>
      </c>
      <c r="BK44" s="20" t="s">
        <v>504</v>
      </c>
      <c r="BL44" s="49">
        <f t="shared" si="29"/>
        <v>145214.02875000003</v>
      </c>
    </row>
    <row r="45" spans="1:64" ht="34.5" hidden="1" customHeight="1">
      <c r="A45" s="10" t="s">
        <v>503</v>
      </c>
      <c r="B45" s="10" t="s">
        <v>504</v>
      </c>
      <c r="C45" s="21">
        <v>64</v>
      </c>
      <c r="D45" s="22" t="s">
        <v>505</v>
      </c>
      <c r="E45" s="46">
        <v>7210</v>
      </c>
      <c r="F45" s="23">
        <f t="shared" si="0"/>
        <v>721</v>
      </c>
      <c r="G45" s="23">
        <f t="shared" si="1"/>
        <v>136.99</v>
      </c>
      <c r="H45" s="23">
        <f t="shared" si="2"/>
        <v>8067.99</v>
      </c>
      <c r="J45" s="10">
        <f t="shared" si="3"/>
        <v>0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K45" s="24">
        <f t="shared" si="30"/>
        <v>0</v>
      </c>
      <c r="AL45" s="24">
        <f t="shared" si="31"/>
        <v>0</v>
      </c>
      <c r="AM45" s="24">
        <f t="shared" si="32"/>
        <v>0</v>
      </c>
      <c r="AN45" s="24">
        <f t="shared" si="33"/>
        <v>0</v>
      </c>
      <c r="AO45" s="24">
        <f t="shared" si="34"/>
        <v>0</v>
      </c>
      <c r="AP45" s="24">
        <f t="shared" si="35"/>
        <v>0</v>
      </c>
      <c r="AQ45" s="24">
        <f t="shared" si="36"/>
        <v>0</v>
      </c>
      <c r="AR45" s="24">
        <f t="shared" si="37"/>
        <v>0</v>
      </c>
      <c r="AS45" s="24">
        <f t="shared" si="38"/>
        <v>0</v>
      </c>
      <c r="AT45" s="24">
        <f t="shared" si="39"/>
        <v>0</v>
      </c>
      <c r="AU45" s="24">
        <f t="shared" si="40"/>
        <v>0</v>
      </c>
      <c r="AV45" s="24">
        <f t="shared" si="41"/>
        <v>0</v>
      </c>
      <c r="AW45" s="24">
        <f t="shared" si="42"/>
        <v>0</v>
      </c>
      <c r="AX45" s="24">
        <f t="shared" si="43"/>
        <v>0</v>
      </c>
      <c r="AY45" s="24">
        <f t="shared" si="44"/>
        <v>0</v>
      </c>
      <c r="AZ45" s="24">
        <f t="shared" si="45"/>
        <v>0</v>
      </c>
      <c r="BA45" s="24">
        <f t="shared" si="46"/>
        <v>0</v>
      </c>
      <c r="BB45" s="24">
        <f t="shared" si="47"/>
        <v>0</v>
      </c>
      <c r="BC45" s="24">
        <f t="shared" si="48"/>
        <v>0</v>
      </c>
      <c r="BD45" s="24">
        <f t="shared" si="49"/>
        <v>0</v>
      </c>
      <c r="BE45" s="24">
        <f t="shared" si="50"/>
        <v>0</v>
      </c>
      <c r="BF45" s="24">
        <f t="shared" si="51"/>
        <v>0</v>
      </c>
      <c r="BG45" s="24">
        <f t="shared" si="52"/>
        <v>0</v>
      </c>
      <c r="BH45" s="24">
        <f t="shared" si="53"/>
        <v>0</v>
      </c>
      <c r="BI45" s="24">
        <f t="shared" si="54"/>
        <v>0</v>
      </c>
      <c r="BJ45" s="20" t="s">
        <v>503</v>
      </c>
      <c r="BK45" s="20" t="s">
        <v>504</v>
      </c>
      <c r="BL45" s="49">
        <f t="shared" si="29"/>
        <v>0</v>
      </c>
    </row>
    <row r="46" spans="1:64" ht="34.5" hidden="1" customHeight="1">
      <c r="A46" s="10" t="s">
        <v>503</v>
      </c>
      <c r="B46" s="10" t="s">
        <v>504</v>
      </c>
      <c r="C46" s="76">
        <v>65</v>
      </c>
      <c r="D46" s="22" t="s">
        <v>506</v>
      </c>
      <c r="E46" s="45">
        <v>1282.1600000000001</v>
      </c>
      <c r="F46" s="23">
        <f t="shared" si="0"/>
        <v>128.21600000000001</v>
      </c>
      <c r="G46" s="23">
        <f t="shared" si="1"/>
        <v>24.361040000000003</v>
      </c>
      <c r="H46" s="23">
        <f t="shared" si="2"/>
        <v>1434.7370400000002</v>
      </c>
      <c r="J46" s="10">
        <f t="shared" si="3"/>
        <v>64</v>
      </c>
      <c r="K46" s="10">
        <v>20</v>
      </c>
      <c r="L46" s="10">
        <v>2</v>
      </c>
      <c r="M46" s="10">
        <v>2</v>
      </c>
      <c r="N46" s="10"/>
      <c r="O46" s="10">
        <v>2</v>
      </c>
      <c r="P46" s="10"/>
      <c r="Q46" s="10"/>
      <c r="R46" s="10"/>
      <c r="S46" s="10">
        <v>2</v>
      </c>
      <c r="T46" s="10">
        <v>2</v>
      </c>
      <c r="U46" s="10">
        <v>8</v>
      </c>
      <c r="V46" s="10"/>
      <c r="W46" s="10"/>
      <c r="X46" s="10">
        <v>2</v>
      </c>
      <c r="Y46" s="10">
        <v>2</v>
      </c>
      <c r="Z46" s="10">
        <v>10</v>
      </c>
      <c r="AA46" s="10"/>
      <c r="AB46" s="10"/>
      <c r="AC46" s="10"/>
      <c r="AD46" s="10"/>
      <c r="AE46" s="10"/>
      <c r="AF46" s="10">
        <v>6</v>
      </c>
      <c r="AG46" s="10"/>
      <c r="AH46" s="10">
        <v>6</v>
      </c>
      <c r="AI46" s="10"/>
      <c r="AK46" s="24">
        <f t="shared" si="30"/>
        <v>28694.740800000003</v>
      </c>
      <c r="AL46" s="24">
        <f t="shared" si="31"/>
        <v>2869.4740800000004</v>
      </c>
      <c r="AM46" s="24">
        <f t="shared" si="32"/>
        <v>2869.4740800000004</v>
      </c>
      <c r="AN46" s="24">
        <f t="shared" si="33"/>
        <v>0</v>
      </c>
      <c r="AO46" s="24">
        <f t="shared" si="34"/>
        <v>2869.4740800000004</v>
      </c>
      <c r="AP46" s="24">
        <f t="shared" si="35"/>
        <v>0</v>
      </c>
      <c r="AQ46" s="24">
        <f t="shared" si="36"/>
        <v>0</v>
      </c>
      <c r="AR46" s="24">
        <f t="shared" si="37"/>
        <v>0</v>
      </c>
      <c r="AS46" s="24">
        <f t="shared" si="38"/>
        <v>2869.4740800000004</v>
      </c>
      <c r="AT46" s="24">
        <f t="shared" si="39"/>
        <v>2869.4740800000004</v>
      </c>
      <c r="AU46" s="24">
        <f t="shared" si="40"/>
        <v>11477.896320000002</v>
      </c>
      <c r="AV46" s="24">
        <f t="shared" si="41"/>
        <v>0</v>
      </c>
      <c r="AW46" s="24">
        <f t="shared" si="42"/>
        <v>0</v>
      </c>
      <c r="AX46" s="24">
        <f t="shared" si="43"/>
        <v>2869.4740800000004</v>
      </c>
      <c r="AY46" s="24">
        <f t="shared" si="44"/>
        <v>2869.4740800000004</v>
      </c>
      <c r="AZ46" s="24">
        <f t="shared" si="45"/>
        <v>14347.370400000002</v>
      </c>
      <c r="BA46" s="24">
        <f t="shared" si="46"/>
        <v>0</v>
      </c>
      <c r="BB46" s="24">
        <f t="shared" si="47"/>
        <v>0</v>
      </c>
      <c r="BC46" s="24">
        <f t="shared" si="48"/>
        <v>0</v>
      </c>
      <c r="BD46" s="24">
        <f t="shared" si="49"/>
        <v>0</v>
      </c>
      <c r="BE46" s="24">
        <f t="shared" si="50"/>
        <v>0</v>
      </c>
      <c r="BF46" s="24">
        <f t="shared" si="51"/>
        <v>8608.4222400000017</v>
      </c>
      <c r="BG46" s="24">
        <f t="shared" si="52"/>
        <v>0</v>
      </c>
      <c r="BH46" s="24">
        <f t="shared" si="53"/>
        <v>8608.4222400000017</v>
      </c>
      <c r="BI46" s="24">
        <f t="shared" si="54"/>
        <v>0</v>
      </c>
      <c r="BJ46" s="20" t="s">
        <v>503</v>
      </c>
      <c r="BK46" s="20" t="s">
        <v>504</v>
      </c>
      <c r="BL46" s="49">
        <f t="shared" si="29"/>
        <v>91823.170560000013</v>
      </c>
    </row>
    <row r="47" spans="1:64" ht="34.5" hidden="1" customHeight="1">
      <c r="A47" s="10" t="s">
        <v>503</v>
      </c>
      <c r="B47" s="10" t="s">
        <v>504</v>
      </c>
      <c r="C47" s="21">
        <v>65</v>
      </c>
      <c r="D47" s="22" t="s">
        <v>506</v>
      </c>
      <c r="E47" s="46">
        <v>14568</v>
      </c>
      <c r="F47" s="23">
        <f t="shared" si="0"/>
        <v>1456.8000000000002</v>
      </c>
      <c r="G47" s="23">
        <f t="shared" si="1"/>
        <v>276.79200000000003</v>
      </c>
      <c r="H47" s="23">
        <f t="shared" si="2"/>
        <v>16301.591999999999</v>
      </c>
      <c r="J47" s="10">
        <f t="shared" si="3"/>
        <v>0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K47" s="24">
        <f t="shared" si="30"/>
        <v>0</v>
      </c>
      <c r="AL47" s="24">
        <f t="shared" si="31"/>
        <v>0</v>
      </c>
      <c r="AM47" s="24">
        <f t="shared" si="32"/>
        <v>0</v>
      </c>
      <c r="AN47" s="24">
        <f t="shared" si="33"/>
        <v>0</v>
      </c>
      <c r="AO47" s="24">
        <f t="shared" si="34"/>
        <v>0</v>
      </c>
      <c r="AP47" s="24">
        <f t="shared" si="35"/>
        <v>0</v>
      </c>
      <c r="AQ47" s="24">
        <f t="shared" si="36"/>
        <v>0</v>
      </c>
      <c r="AR47" s="24">
        <f t="shared" si="37"/>
        <v>0</v>
      </c>
      <c r="AS47" s="24">
        <f t="shared" si="38"/>
        <v>0</v>
      </c>
      <c r="AT47" s="24">
        <f t="shared" si="39"/>
        <v>0</v>
      </c>
      <c r="AU47" s="24">
        <f t="shared" si="40"/>
        <v>0</v>
      </c>
      <c r="AV47" s="24">
        <f t="shared" si="41"/>
        <v>0</v>
      </c>
      <c r="AW47" s="24">
        <f t="shared" si="42"/>
        <v>0</v>
      </c>
      <c r="AX47" s="24">
        <f t="shared" si="43"/>
        <v>0</v>
      </c>
      <c r="AY47" s="24">
        <f t="shared" si="44"/>
        <v>0</v>
      </c>
      <c r="AZ47" s="24">
        <f t="shared" si="45"/>
        <v>0</v>
      </c>
      <c r="BA47" s="24">
        <f t="shared" si="46"/>
        <v>0</v>
      </c>
      <c r="BB47" s="24">
        <f t="shared" si="47"/>
        <v>0</v>
      </c>
      <c r="BC47" s="24">
        <f t="shared" si="48"/>
        <v>0</v>
      </c>
      <c r="BD47" s="24">
        <f t="shared" si="49"/>
        <v>0</v>
      </c>
      <c r="BE47" s="24">
        <f t="shared" si="50"/>
        <v>0</v>
      </c>
      <c r="BF47" s="24">
        <f t="shared" si="51"/>
        <v>0</v>
      </c>
      <c r="BG47" s="24">
        <f t="shared" si="52"/>
        <v>0</v>
      </c>
      <c r="BH47" s="24">
        <f t="shared" si="53"/>
        <v>0</v>
      </c>
      <c r="BI47" s="24">
        <f t="shared" si="54"/>
        <v>0</v>
      </c>
      <c r="BJ47" s="20" t="s">
        <v>503</v>
      </c>
      <c r="BK47" s="20" t="s">
        <v>504</v>
      </c>
      <c r="BL47" s="49">
        <f t="shared" si="29"/>
        <v>0</v>
      </c>
    </row>
    <row r="48" spans="1:64" ht="34.5" hidden="1" customHeight="1">
      <c r="A48" s="10" t="s">
        <v>503</v>
      </c>
      <c r="B48" s="10" t="s">
        <v>504</v>
      </c>
      <c r="C48" s="76">
        <v>66</v>
      </c>
      <c r="D48" s="22" t="s">
        <v>507</v>
      </c>
      <c r="E48" s="45">
        <v>1282.1600000000001</v>
      </c>
      <c r="F48" s="23">
        <f t="shared" si="0"/>
        <v>128.21600000000001</v>
      </c>
      <c r="G48" s="23">
        <f t="shared" si="1"/>
        <v>24.361040000000003</v>
      </c>
      <c r="H48" s="23">
        <f t="shared" si="2"/>
        <v>1434.7370400000002</v>
      </c>
      <c r="J48" s="10">
        <f t="shared" si="3"/>
        <v>35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>
        <v>8</v>
      </c>
      <c r="V48" s="10"/>
      <c r="W48" s="10"/>
      <c r="X48" s="10"/>
      <c r="Y48" s="10"/>
      <c r="Z48" s="10"/>
      <c r="AA48" s="10"/>
      <c r="AB48" s="10"/>
      <c r="AC48" s="10"/>
      <c r="AD48" s="10"/>
      <c r="AE48" s="10">
        <v>4</v>
      </c>
      <c r="AF48" s="10">
        <v>10</v>
      </c>
      <c r="AG48" s="10"/>
      <c r="AH48" s="10">
        <v>10</v>
      </c>
      <c r="AI48" s="10">
        <v>3</v>
      </c>
      <c r="AK48" s="24">
        <f t="shared" si="30"/>
        <v>0</v>
      </c>
      <c r="AL48" s="24">
        <f t="shared" si="31"/>
        <v>0</v>
      </c>
      <c r="AM48" s="24">
        <f t="shared" si="32"/>
        <v>0</v>
      </c>
      <c r="AN48" s="24">
        <f t="shared" si="33"/>
        <v>0</v>
      </c>
      <c r="AO48" s="24">
        <f t="shared" si="34"/>
        <v>0</v>
      </c>
      <c r="AP48" s="24">
        <f t="shared" si="35"/>
        <v>0</v>
      </c>
      <c r="AQ48" s="24">
        <f t="shared" si="36"/>
        <v>0</v>
      </c>
      <c r="AR48" s="24">
        <f t="shared" si="37"/>
        <v>0</v>
      </c>
      <c r="AS48" s="24">
        <f t="shared" si="38"/>
        <v>0</v>
      </c>
      <c r="AT48" s="24">
        <f t="shared" si="39"/>
        <v>0</v>
      </c>
      <c r="AU48" s="24">
        <f t="shared" si="40"/>
        <v>11477.896320000002</v>
      </c>
      <c r="AV48" s="24">
        <f t="shared" si="41"/>
        <v>0</v>
      </c>
      <c r="AW48" s="24">
        <f t="shared" si="42"/>
        <v>0</v>
      </c>
      <c r="AX48" s="24">
        <f t="shared" si="43"/>
        <v>0</v>
      </c>
      <c r="AY48" s="24">
        <f t="shared" si="44"/>
        <v>0</v>
      </c>
      <c r="AZ48" s="24">
        <f t="shared" si="45"/>
        <v>0</v>
      </c>
      <c r="BA48" s="24">
        <f t="shared" si="46"/>
        <v>0</v>
      </c>
      <c r="BB48" s="24">
        <f t="shared" si="47"/>
        <v>0</v>
      </c>
      <c r="BC48" s="24">
        <f t="shared" si="48"/>
        <v>0</v>
      </c>
      <c r="BD48" s="24">
        <f t="shared" si="49"/>
        <v>0</v>
      </c>
      <c r="BE48" s="24">
        <f t="shared" si="50"/>
        <v>5738.9481600000008</v>
      </c>
      <c r="BF48" s="24">
        <f t="shared" si="51"/>
        <v>14347.370400000002</v>
      </c>
      <c r="BG48" s="24">
        <f t="shared" si="52"/>
        <v>0</v>
      </c>
      <c r="BH48" s="24">
        <f t="shared" si="53"/>
        <v>14347.370400000002</v>
      </c>
      <c r="BI48" s="24">
        <f t="shared" si="54"/>
        <v>4304.2111200000008</v>
      </c>
      <c r="BJ48" s="20" t="s">
        <v>503</v>
      </c>
      <c r="BK48" s="20" t="s">
        <v>504</v>
      </c>
      <c r="BL48" s="49">
        <f t="shared" si="29"/>
        <v>50215.796400000007</v>
      </c>
    </row>
    <row r="49" spans="1:64" ht="34.5" hidden="1" customHeight="1">
      <c r="A49" s="10" t="s">
        <v>503</v>
      </c>
      <c r="B49" s="10" t="s">
        <v>504</v>
      </c>
      <c r="C49" s="21">
        <v>66</v>
      </c>
      <c r="D49" s="22" t="s">
        <v>507</v>
      </c>
      <c r="E49" s="46">
        <v>5824</v>
      </c>
      <c r="F49" s="23">
        <f t="shared" si="0"/>
        <v>582.4</v>
      </c>
      <c r="G49" s="23">
        <f t="shared" si="1"/>
        <v>110.65599999999999</v>
      </c>
      <c r="H49" s="23">
        <f t="shared" si="2"/>
        <v>6517.0559999999996</v>
      </c>
      <c r="J49" s="10">
        <f t="shared" si="3"/>
        <v>0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K49" s="24">
        <f t="shared" si="30"/>
        <v>0</v>
      </c>
      <c r="AL49" s="24">
        <f t="shared" si="31"/>
        <v>0</v>
      </c>
      <c r="AM49" s="24">
        <f t="shared" si="32"/>
        <v>0</v>
      </c>
      <c r="AN49" s="24">
        <f t="shared" si="33"/>
        <v>0</v>
      </c>
      <c r="AO49" s="24">
        <f t="shared" si="34"/>
        <v>0</v>
      </c>
      <c r="AP49" s="24">
        <f t="shared" si="35"/>
        <v>0</v>
      </c>
      <c r="AQ49" s="24">
        <f t="shared" si="36"/>
        <v>0</v>
      </c>
      <c r="AR49" s="24">
        <f t="shared" si="37"/>
        <v>0</v>
      </c>
      <c r="AS49" s="24">
        <f t="shared" si="38"/>
        <v>0</v>
      </c>
      <c r="AT49" s="24">
        <f t="shared" si="39"/>
        <v>0</v>
      </c>
      <c r="AU49" s="24">
        <f t="shared" si="40"/>
        <v>0</v>
      </c>
      <c r="AV49" s="24">
        <f t="shared" si="41"/>
        <v>0</v>
      </c>
      <c r="AW49" s="24">
        <f t="shared" si="42"/>
        <v>0</v>
      </c>
      <c r="AX49" s="24">
        <f t="shared" si="43"/>
        <v>0</v>
      </c>
      <c r="AY49" s="24">
        <f t="shared" si="44"/>
        <v>0</v>
      </c>
      <c r="AZ49" s="24">
        <f t="shared" si="45"/>
        <v>0</v>
      </c>
      <c r="BA49" s="24">
        <f t="shared" si="46"/>
        <v>0</v>
      </c>
      <c r="BB49" s="24">
        <f t="shared" si="47"/>
        <v>0</v>
      </c>
      <c r="BC49" s="24">
        <f t="shared" si="48"/>
        <v>0</v>
      </c>
      <c r="BD49" s="24">
        <f t="shared" si="49"/>
        <v>0</v>
      </c>
      <c r="BE49" s="24">
        <f t="shared" si="50"/>
        <v>0</v>
      </c>
      <c r="BF49" s="24">
        <f t="shared" si="51"/>
        <v>0</v>
      </c>
      <c r="BG49" s="24">
        <f t="shared" si="52"/>
        <v>0</v>
      </c>
      <c r="BH49" s="24">
        <f t="shared" si="53"/>
        <v>0</v>
      </c>
      <c r="BI49" s="24">
        <f t="shared" si="54"/>
        <v>0</v>
      </c>
      <c r="BJ49" s="20" t="s">
        <v>503</v>
      </c>
      <c r="BK49" s="20" t="s">
        <v>504</v>
      </c>
      <c r="BL49" s="49">
        <f t="shared" si="29"/>
        <v>0</v>
      </c>
    </row>
    <row r="50" spans="1:64" ht="34.5" hidden="1" customHeight="1">
      <c r="A50" s="10" t="s">
        <v>503</v>
      </c>
      <c r="B50" s="27" t="s">
        <v>504</v>
      </c>
      <c r="C50" s="76">
        <v>67</v>
      </c>
      <c r="D50" s="22" t="s">
        <v>508</v>
      </c>
      <c r="E50" s="48">
        <v>1038.17</v>
      </c>
      <c r="F50" s="23">
        <f t="shared" si="0"/>
        <v>103.81700000000001</v>
      </c>
      <c r="G50" s="23">
        <f t="shared" si="1"/>
        <v>19.725230000000003</v>
      </c>
      <c r="H50" s="23">
        <f t="shared" si="2"/>
        <v>1161.7122300000001</v>
      </c>
      <c r="J50" s="10">
        <f t="shared" si="3"/>
        <v>8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>
        <v>8</v>
      </c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K50" s="24">
        <f t="shared" si="30"/>
        <v>0</v>
      </c>
      <c r="AL50" s="24">
        <f t="shared" si="31"/>
        <v>0</v>
      </c>
      <c r="AM50" s="24">
        <f t="shared" si="32"/>
        <v>0</v>
      </c>
      <c r="AN50" s="24">
        <f t="shared" si="33"/>
        <v>0</v>
      </c>
      <c r="AO50" s="24">
        <f t="shared" si="34"/>
        <v>0</v>
      </c>
      <c r="AP50" s="24">
        <f t="shared" si="35"/>
        <v>0</v>
      </c>
      <c r="AQ50" s="24">
        <f t="shared" si="36"/>
        <v>0</v>
      </c>
      <c r="AR50" s="24">
        <f t="shared" si="37"/>
        <v>0</v>
      </c>
      <c r="AS50" s="24">
        <f t="shared" si="38"/>
        <v>0</v>
      </c>
      <c r="AT50" s="24">
        <f t="shared" si="39"/>
        <v>0</v>
      </c>
      <c r="AU50" s="24">
        <f t="shared" si="40"/>
        <v>9293.6978400000007</v>
      </c>
      <c r="AV50" s="24">
        <f t="shared" si="41"/>
        <v>0</v>
      </c>
      <c r="AW50" s="24">
        <f t="shared" si="42"/>
        <v>0</v>
      </c>
      <c r="AX50" s="24">
        <f t="shared" si="43"/>
        <v>0</v>
      </c>
      <c r="AY50" s="24">
        <f t="shared" si="44"/>
        <v>0</v>
      </c>
      <c r="AZ50" s="24">
        <f t="shared" si="45"/>
        <v>0</v>
      </c>
      <c r="BA50" s="24">
        <f t="shared" si="46"/>
        <v>0</v>
      </c>
      <c r="BB50" s="24">
        <f t="shared" si="47"/>
        <v>0</v>
      </c>
      <c r="BC50" s="24">
        <f t="shared" si="48"/>
        <v>0</v>
      </c>
      <c r="BD50" s="24">
        <f t="shared" si="49"/>
        <v>0</v>
      </c>
      <c r="BE50" s="24">
        <f t="shared" si="50"/>
        <v>0</v>
      </c>
      <c r="BF50" s="24">
        <f t="shared" si="51"/>
        <v>0</v>
      </c>
      <c r="BG50" s="24">
        <f t="shared" si="52"/>
        <v>0</v>
      </c>
      <c r="BH50" s="24">
        <f t="shared" si="53"/>
        <v>0</v>
      </c>
      <c r="BI50" s="24">
        <f t="shared" si="54"/>
        <v>0</v>
      </c>
      <c r="BJ50" s="20" t="s">
        <v>503</v>
      </c>
      <c r="BK50" s="28" t="s">
        <v>504</v>
      </c>
      <c r="BL50" s="49">
        <f t="shared" si="29"/>
        <v>9293.6978400000007</v>
      </c>
    </row>
    <row r="51" spans="1:64" ht="34.5" hidden="1" customHeight="1">
      <c r="A51" s="10" t="s">
        <v>503</v>
      </c>
      <c r="B51" s="27" t="s">
        <v>504</v>
      </c>
      <c r="C51" s="21">
        <v>67</v>
      </c>
      <c r="D51" s="22" t="s">
        <v>508</v>
      </c>
      <c r="E51" s="46">
        <v>14725</v>
      </c>
      <c r="F51" s="23">
        <f t="shared" si="0"/>
        <v>1472.5</v>
      </c>
      <c r="G51" s="23">
        <f t="shared" si="1"/>
        <v>279.77499999999998</v>
      </c>
      <c r="H51" s="23">
        <f t="shared" si="2"/>
        <v>16477.275000000001</v>
      </c>
      <c r="J51" s="10">
        <f t="shared" si="3"/>
        <v>0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K51" s="24">
        <f t="shared" si="30"/>
        <v>0</v>
      </c>
      <c r="AL51" s="24">
        <f t="shared" si="31"/>
        <v>0</v>
      </c>
      <c r="AM51" s="24">
        <f t="shared" si="32"/>
        <v>0</v>
      </c>
      <c r="AN51" s="24">
        <f t="shared" si="33"/>
        <v>0</v>
      </c>
      <c r="AO51" s="24">
        <f t="shared" si="34"/>
        <v>0</v>
      </c>
      <c r="AP51" s="24">
        <f t="shared" si="35"/>
        <v>0</v>
      </c>
      <c r="AQ51" s="24">
        <f t="shared" si="36"/>
        <v>0</v>
      </c>
      <c r="AR51" s="24">
        <f t="shared" si="37"/>
        <v>0</v>
      </c>
      <c r="AS51" s="24">
        <f t="shared" si="38"/>
        <v>0</v>
      </c>
      <c r="AT51" s="24">
        <f t="shared" si="39"/>
        <v>0</v>
      </c>
      <c r="AU51" s="24">
        <f t="shared" si="40"/>
        <v>0</v>
      </c>
      <c r="AV51" s="24">
        <f t="shared" si="41"/>
        <v>0</v>
      </c>
      <c r="AW51" s="24">
        <f t="shared" si="42"/>
        <v>0</v>
      </c>
      <c r="AX51" s="24">
        <f t="shared" si="43"/>
        <v>0</v>
      </c>
      <c r="AY51" s="24">
        <f t="shared" si="44"/>
        <v>0</v>
      </c>
      <c r="AZ51" s="24">
        <f t="shared" si="45"/>
        <v>0</v>
      </c>
      <c r="BA51" s="24">
        <f t="shared" si="46"/>
        <v>0</v>
      </c>
      <c r="BB51" s="24">
        <f t="shared" si="47"/>
        <v>0</v>
      </c>
      <c r="BC51" s="24">
        <f t="shared" si="48"/>
        <v>0</v>
      </c>
      <c r="BD51" s="24">
        <f t="shared" si="49"/>
        <v>0</v>
      </c>
      <c r="BE51" s="24">
        <f t="shared" si="50"/>
        <v>0</v>
      </c>
      <c r="BF51" s="24">
        <f t="shared" si="51"/>
        <v>0</v>
      </c>
      <c r="BG51" s="24">
        <f t="shared" si="52"/>
        <v>0</v>
      </c>
      <c r="BH51" s="24">
        <f t="shared" si="53"/>
        <v>0</v>
      </c>
      <c r="BI51" s="24">
        <f t="shared" si="54"/>
        <v>0</v>
      </c>
      <c r="BJ51" s="20" t="s">
        <v>503</v>
      </c>
      <c r="BK51" s="28" t="s">
        <v>504</v>
      </c>
      <c r="BL51" s="49">
        <f t="shared" si="29"/>
        <v>0</v>
      </c>
    </row>
    <row r="52" spans="1:64" ht="34.5" hidden="1" customHeight="1">
      <c r="A52" s="10" t="s">
        <v>503</v>
      </c>
      <c r="B52" s="27" t="s">
        <v>504</v>
      </c>
      <c r="C52" s="76">
        <v>68</v>
      </c>
      <c r="D52" s="22" t="s">
        <v>509</v>
      </c>
      <c r="E52" s="48">
        <v>1038.17</v>
      </c>
      <c r="F52" s="23">
        <f t="shared" si="0"/>
        <v>103.81700000000001</v>
      </c>
      <c r="G52" s="23">
        <f t="shared" si="1"/>
        <v>19.725230000000003</v>
      </c>
      <c r="H52" s="23">
        <f t="shared" si="2"/>
        <v>1161.7122300000001</v>
      </c>
      <c r="J52" s="10">
        <f t="shared" si="3"/>
        <v>7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>
        <v>2</v>
      </c>
      <c r="V52" s="10"/>
      <c r="W52" s="10"/>
      <c r="X52" s="10"/>
      <c r="Y52" s="10"/>
      <c r="Z52" s="10"/>
      <c r="AA52" s="10"/>
      <c r="AB52" s="10"/>
      <c r="AC52" s="10"/>
      <c r="AD52" s="10"/>
      <c r="AE52" s="10">
        <v>5</v>
      </c>
      <c r="AF52" s="10"/>
      <c r="AG52" s="10"/>
      <c r="AH52" s="10"/>
      <c r="AI52" s="10"/>
      <c r="AK52" s="24">
        <f t="shared" si="30"/>
        <v>0</v>
      </c>
      <c r="AL52" s="24">
        <f t="shared" si="31"/>
        <v>0</v>
      </c>
      <c r="AM52" s="24">
        <f t="shared" si="32"/>
        <v>0</v>
      </c>
      <c r="AN52" s="24">
        <f t="shared" si="33"/>
        <v>0</v>
      </c>
      <c r="AO52" s="24">
        <f t="shared" si="34"/>
        <v>0</v>
      </c>
      <c r="AP52" s="24">
        <f t="shared" si="35"/>
        <v>0</v>
      </c>
      <c r="AQ52" s="24">
        <f t="shared" si="36"/>
        <v>0</v>
      </c>
      <c r="AR52" s="24">
        <f t="shared" si="37"/>
        <v>0</v>
      </c>
      <c r="AS52" s="24">
        <f t="shared" si="38"/>
        <v>0</v>
      </c>
      <c r="AT52" s="24">
        <f t="shared" si="39"/>
        <v>0</v>
      </c>
      <c r="AU52" s="24">
        <f t="shared" si="40"/>
        <v>2323.4244600000002</v>
      </c>
      <c r="AV52" s="24">
        <f t="shared" si="41"/>
        <v>0</v>
      </c>
      <c r="AW52" s="24">
        <f t="shared" si="42"/>
        <v>0</v>
      </c>
      <c r="AX52" s="24">
        <f t="shared" si="43"/>
        <v>0</v>
      </c>
      <c r="AY52" s="24">
        <f t="shared" si="44"/>
        <v>0</v>
      </c>
      <c r="AZ52" s="24">
        <f t="shared" si="45"/>
        <v>0</v>
      </c>
      <c r="BA52" s="24">
        <f t="shared" si="46"/>
        <v>0</v>
      </c>
      <c r="BB52" s="24">
        <f t="shared" si="47"/>
        <v>0</v>
      </c>
      <c r="BC52" s="24">
        <f t="shared" si="48"/>
        <v>0</v>
      </c>
      <c r="BD52" s="24">
        <f t="shared" si="49"/>
        <v>0</v>
      </c>
      <c r="BE52" s="24">
        <f t="shared" si="50"/>
        <v>5808.5611500000005</v>
      </c>
      <c r="BF52" s="24">
        <f t="shared" si="51"/>
        <v>0</v>
      </c>
      <c r="BG52" s="24">
        <f t="shared" si="52"/>
        <v>0</v>
      </c>
      <c r="BH52" s="24">
        <f t="shared" si="53"/>
        <v>0</v>
      </c>
      <c r="BI52" s="24">
        <f t="shared" si="54"/>
        <v>0</v>
      </c>
      <c r="BJ52" s="20" t="s">
        <v>503</v>
      </c>
      <c r="BK52" s="28" t="s">
        <v>504</v>
      </c>
      <c r="BL52" s="49">
        <f t="shared" si="29"/>
        <v>8131.9856100000006</v>
      </c>
    </row>
    <row r="53" spans="1:64" ht="34.5" hidden="1" customHeight="1">
      <c r="A53" s="10" t="s">
        <v>503</v>
      </c>
      <c r="B53" s="27" t="s">
        <v>504</v>
      </c>
      <c r="C53" s="21">
        <v>68</v>
      </c>
      <c r="D53" s="22" t="s">
        <v>509</v>
      </c>
      <c r="E53" s="46">
        <v>18310</v>
      </c>
      <c r="F53" s="23">
        <f t="shared" si="0"/>
        <v>1831</v>
      </c>
      <c r="G53" s="23">
        <f t="shared" si="1"/>
        <v>347.89</v>
      </c>
      <c r="H53" s="23">
        <f t="shared" si="2"/>
        <v>20488.89</v>
      </c>
      <c r="J53" s="10">
        <f t="shared" si="3"/>
        <v>0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K53" s="24">
        <f t="shared" si="30"/>
        <v>0</v>
      </c>
      <c r="AL53" s="24">
        <f t="shared" si="31"/>
        <v>0</v>
      </c>
      <c r="AM53" s="24">
        <f t="shared" si="32"/>
        <v>0</v>
      </c>
      <c r="AN53" s="24">
        <f t="shared" si="33"/>
        <v>0</v>
      </c>
      <c r="AO53" s="24">
        <f t="shared" si="34"/>
        <v>0</v>
      </c>
      <c r="AP53" s="24">
        <f t="shared" si="35"/>
        <v>0</v>
      </c>
      <c r="AQ53" s="24">
        <f t="shared" si="36"/>
        <v>0</v>
      </c>
      <c r="AR53" s="24">
        <f t="shared" si="37"/>
        <v>0</v>
      </c>
      <c r="AS53" s="24">
        <f t="shared" si="38"/>
        <v>0</v>
      </c>
      <c r="AT53" s="24">
        <f t="shared" si="39"/>
        <v>0</v>
      </c>
      <c r="AU53" s="24">
        <f t="shared" si="40"/>
        <v>0</v>
      </c>
      <c r="AV53" s="24">
        <f t="shared" si="41"/>
        <v>0</v>
      </c>
      <c r="AW53" s="24">
        <f t="shared" si="42"/>
        <v>0</v>
      </c>
      <c r="AX53" s="24">
        <f t="shared" si="43"/>
        <v>0</v>
      </c>
      <c r="AY53" s="24">
        <f t="shared" si="44"/>
        <v>0</v>
      </c>
      <c r="AZ53" s="24">
        <f t="shared" si="45"/>
        <v>0</v>
      </c>
      <c r="BA53" s="24">
        <f t="shared" si="46"/>
        <v>0</v>
      </c>
      <c r="BB53" s="24">
        <f t="shared" si="47"/>
        <v>0</v>
      </c>
      <c r="BC53" s="24">
        <f t="shared" si="48"/>
        <v>0</v>
      </c>
      <c r="BD53" s="24">
        <f t="shared" si="49"/>
        <v>0</v>
      </c>
      <c r="BE53" s="24">
        <f t="shared" si="50"/>
        <v>0</v>
      </c>
      <c r="BF53" s="24">
        <f t="shared" si="51"/>
        <v>0</v>
      </c>
      <c r="BG53" s="24">
        <f t="shared" si="52"/>
        <v>0</v>
      </c>
      <c r="BH53" s="24">
        <f t="shared" si="53"/>
        <v>0</v>
      </c>
      <c r="BI53" s="24">
        <f t="shared" si="54"/>
        <v>0</v>
      </c>
      <c r="BJ53" s="20" t="s">
        <v>503</v>
      </c>
      <c r="BK53" s="28" t="s">
        <v>504</v>
      </c>
      <c r="BL53" s="49">
        <f t="shared" si="29"/>
        <v>0</v>
      </c>
    </row>
    <row r="54" spans="1:64" ht="34.5" hidden="1" customHeight="1">
      <c r="A54" s="10" t="s">
        <v>503</v>
      </c>
      <c r="B54" s="27" t="s">
        <v>504</v>
      </c>
      <c r="C54" s="76">
        <v>69</v>
      </c>
      <c r="D54" s="22" t="s">
        <v>510</v>
      </c>
      <c r="E54" s="48">
        <v>1202.02</v>
      </c>
      <c r="F54" s="23">
        <f t="shared" si="0"/>
        <v>120.202</v>
      </c>
      <c r="G54" s="23">
        <f t="shared" si="1"/>
        <v>22.838380000000001</v>
      </c>
      <c r="H54" s="23">
        <f t="shared" si="2"/>
        <v>1345.0603799999999</v>
      </c>
      <c r="J54" s="190">
        <f t="shared" si="3"/>
        <v>98</v>
      </c>
      <c r="K54" s="10">
        <v>30</v>
      </c>
      <c r="L54" s="10">
        <v>10</v>
      </c>
      <c r="M54" s="10"/>
      <c r="N54" s="10"/>
      <c r="O54" s="10">
        <v>8</v>
      </c>
      <c r="P54" s="10">
        <v>8</v>
      </c>
      <c r="Q54" s="10"/>
      <c r="R54" s="10"/>
      <c r="S54" s="10">
        <v>8</v>
      </c>
      <c r="T54" s="10">
        <v>8</v>
      </c>
      <c r="U54" s="10">
        <v>8</v>
      </c>
      <c r="V54" s="10"/>
      <c r="W54" s="10">
        <v>3</v>
      </c>
      <c r="X54" s="10">
        <v>2</v>
      </c>
      <c r="Y54" s="10">
        <v>4</v>
      </c>
      <c r="Z54" s="10"/>
      <c r="AA54" s="10"/>
      <c r="AB54" s="10"/>
      <c r="AC54" s="10"/>
      <c r="AD54" s="10"/>
      <c r="AE54" s="10">
        <v>7</v>
      </c>
      <c r="AF54" s="10"/>
      <c r="AG54" s="10">
        <v>2</v>
      </c>
      <c r="AH54" s="10"/>
      <c r="AI54" s="10"/>
      <c r="AK54" s="24">
        <f t="shared" si="30"/>
        <v>40351.811399999999</v>
      </c>
      <c r="AL54" s="24">
        <f t="shared" si="31"/>
        <v>13450.603799999999</v>
      </c>
      <c r="AM54" s="24">
        <f t="shared" si="32"/>
        <v>0</v>
      </c>
      <c r="AN54" s="24">
        <f t="shared" si="33"/>
        <v>0</v>
      </c>
      <c r="AO54" s="24">
        <f t="shared" si="34"/>
        <v>10760.483039999999</v>
      </c>
      <c r="AP54" s="24">
        <f t="shared" si="35"/>
        <v>10760.483039999999</v>
      </c>
      <c r="AQ54" s="24">
        <f t="shared" si="36"/>
        <v>0</v>
      </c>
      <c r="AR54" s="24">
        <f t="shared" si="37"/>
        <v>0</v>
      </c>
      <c r="AS54" s="24">
        <f t="shared" si="38"/>
        <v>10760.483039999999</v>
      </c>
      <c r="AT54" s="24">
        <f t="shared" si="39"/>
        <v>10760.483039999999</v>
      </c>
      <c r="AU54" s="24">
        <f t="shared" si="40"/>
        <v>10760.483039999999</v>
      </c>
      <c r="AV54" s="24">
        <f t="shared" si="41"/>
        <v>0</v>
      </c>
      <c r="AW54" s="24">
        <f t="shared" si="42"/>
        <v>4035.1811399999997</v>
      </c>
      <c r="AX54" s="24">
        <f t="shared" si="43"/>
        <v>2690.1207599999998</v>
      </c>
      <c r="AY54" s="24">
        <f t="shared" si="44"/>
        <v>5380.2415199999996</v>
      </c>
      <c r="AZ54" s="24">
        <f t="shared" si="45"/>
        <v>0</v>
      </c>
      <c r="BA54" s="24">
        <f t="shared" si="46"/>
        <v>0</v>
      </c>
      <c r="BB54" s="24">
        <f t="shared" si="47"/>
        <v>0</v>
      </c>
      <c r="BC54" s="24">
        <f t="shared" si="48"/>
        <v>0</v>
      </c>
      <c r="BD54" s="24">
        <f t="shared" si="49"/>
        <v>0</v>
      </c>
      <c r="BE54" s="24">
        <f t="shared" si="50"/>
        <v>9415.4226600000002</v>
      </c>
      <c r="BF54" s="24">
        <f t="shared" si="51"/>
        <v>0</v>
      </c>
      <c r="BG54" s="24">
        <f t="shared" si="52"/>
        <v>2690.1207599999998</v>
      </c>
      <c r="BH54" s="24">
        <f t="shared" si="53"/>
        <v>0</v>
      </c>
      <c r="BI54" s="24">
        <f t="shared" si="54"/>
        <v>0</v>
      </c>
      <c r="BJ54" s="20" t="s">
        <v>503</v>
      </c>
      <c r="BK54" s="28" t="s">
        <v>504</v>
      </c>
      <c r="BL54" s="49">
        <f t="shared" si="29"/>
        <v>131815.91723999998</v>
      </c>
    </row>
    <row r="55" spans="1:64" ht="34.5" hidden="1" customHeight="1">
      <c r="A55" s="10" t="s">
        <v>503</v>
      </c>
      <c r="B55" s="27" t="s">
        <v>504</v>
      </c>
      <c r="C55" s="21">
        <v>69</v>
      </c>
      <c r="D55" s="22" t="s">
        <v>510</v>
      </c>
      <c r="E55" s="46">
        <v>10018</v>
      </c>
      <c r="F55" s="23">
        <f t="shared" si="0"/>
        <v>1001.8000000000001</v>
      </c>
      <c r="G55" s="23">
        <f t="shared" si="1"/>
        <v>190.34200000000001</v>
      </c>
      <c r="H55" s="23">
        <f t="shared" si="2"/>
        <v>11210.142</v>
      </c>
      <c r="J55" s="10">
        <f t="shared" si="3"/>
        <v>0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K55" s="24">
        <f t="shared" si="30"/>
        <v>0</v>
      </c>
      <c r="AL55" s="24">
        <f t="shared" si="31"/>
        <v>0</v>
      </c>
      <c r="AM55" s="24">
        <f t="shared" si="32"/>
        <v>0</v>
      </c>
      <c r="AN55" s="24">
        <f t="shared" si="33"/>
        <v>0</v>
      </c>
      <c r="AO55" s="24">
        <f t="shared" si="34"/>
        <v>0</v>
      </c>
      <c r="AP55" s="24">
        <f t="shared" si="35"/>
        <v>0</v>
      </c>
      <c r="AQ55" s="24">
        <f t="shared" si="36"/>
        <v>0</v>
      </c>
      <c r="AR55" s="24">
        <f t="shared" si="37"/>
        <v>0</v>
      </c>
      <c r="AS55" s="24">
        <f t="shared" si="38"/>
        <v>0</v>
      </c>
      <c r="AT55" s="24">
        <f t="shared" si="39"/>
        <v>0</v>
      </c>
      <c r="AU55" s="24">
        <f t="shared" si="40"/>
        <v>0</v>
      </c>
      <c r="AV55" s="24">
        <f t="shared" si="41"/>
        <v>0</v>
      </c>
      <c r="AW55" s="24">
        <f t="shared" si="42"/>
        <v>0</v>
      </c>
      <c r="AX55" s="24">
        <f t="shared" si="43"/>
        <v>0</v>
      </c>
      <c r="AY55" s="24">
        <f t="shared" si="44"/>
        <v>0</v>
      </c>
      <c r="AZ55" s="24">
        <f t="shared" si="45"/>
        <v>0</v>
      </c>
      <c r="BA55" s="24">
        <f t="shared" si="46"/>
        <v>0</v>
      </c>
      <c r="BB55" s="24">
        <f t="shared" si="47"/>
        <v>0</v>
      </c>
      <c r="BC55" s="24">
        <f t="shared" si="48"/>
        <v>0</v>
      </c>
      <c r="BD55" s="24">
        <f t="shared" si="49"/>
        <v>0</v>
      </c>
      <c r="BE55" s="24">
        <f t="shared" si="50"/>
        <v>0</v>
      </c>
      <c r="BF55" s="24">
        <f t="shared" si="51"/>
        <v>0</v>
      </c>
      <c r="BG55" s="24">
        <f t="shared" si="52"/>
        <v>0</v>
      </c>
      <c r="BH55" s="24">
        <f t="shared" si="53"/>
        <v>0</v>
      </c>
      <c r="BI55" s="24">
        <f t="shared" si="54"/>
        <v>0</v>
      </c>
      <c r="BJ55" s="20" t="s">
        <v>503</v>
      </c>
      <c r="BK55" s="28" t="s">
        <v>504</v>
      </c>
      <c r="BL55" s="49">
        <f t="shared" si="29"/>
        <v>0</v>
      </c>
    </row>
    <row r="56" spans="1:64" ht="34.5" hidden="1" customHeight="1">
      <c r="A56" s="10" t="s">
        <v>503</v>
      </c>
      <c r="B56" s="27" t="s">
        <v>504</v>
      </c>
      <c r="C56" s="76">
        <v>70</v>
      </c>
      <c r="D56" s="22" t="s">
        <v>511</v>
      </c>
      <c r="E56" s="48">
        <v>1282.1600000000001</v>
      </c>
      <c r="F56" s="23">
        <f t="shared" si="0"/>
        <v>128.21600000000001</v>
      </c>
      <c r="G56" s="23">
        <f t="shared" si="1"/>
        <v>24.361040000000003</v>
      </c>
      <c r="H56" s="23">
        <f t="shared" si="2"/>
        <v>1434.7370400000002</v>
      </c>
      <c r="J56" s="190">
        <f t="shared" si="3"/>
        <v>71</v>
      </c>
      <c r="K56" s="10">
        <v>20</v>
      </c>
      <c r="L56" s="10">
        <v>5</v>
      </c>
      <c r="M56" s="10"/>
      <c r="N56" s="10"/>
      <c r="O56" s="10">
        <v>8</v>
      </c>
      <c r="P56" s="10">
        <v>8</v>
      </c>
      <c r="Q56" s="10"/>
      <c r="R56" s="10"/>
      <c r="S56" s="10">
        <v>8</v>
      </c>
      <c r="T56" s="10"/>
      <c r="U56" s="10">
        <v>8</v>
      </c>
      <c r="V56" s="10"/>
      <c r="W56" s="10">
        <v>3</v>
      </c>
      <c r="X56" s="10">
        <v>2</v>
      </c>
      <c r="Y56" s="10">
        <v>4</v>
      </c>
      <c r="Z56" s="10"/>
      <c r="AA56" s="10"/>
      <c r="AB56" s="10"/>
      <c r="AC56" s="10"/>
      <c r="AD56" s="10"/>
      <c r="AE56" s="193" t="s">
        <v>816</v>
      </c>
      <c r="AF56" s="10">
        <v>3</v>
      </c>
      <c r="AG56" s="10">
        <v>2</v>
      </c>
      <c r="AH56" s="193" t="s">
        <v>827</v>
      </c>
      <c r="AI56" s="10"/>
      <c r="AK56" s="24">
        <f t="shared" si="30"/>
        <v>28694.740800000003</v>
      </c>
      <c r="AL56" s="24">
        <f t="shared" si="31"/>
        <v>7173.6852000000008</v>
      </c>
      <c r="AM56" s="24">
        <f t="shared" si="32"/>
        <v>0</v>
      </c>
      <c r="AN56" s="24">
        <f t="shared" si="33"/>
        <v>0</v>
      </c>
      <c r="AO56" s="24">
        <f t="shared" si="34"/>
        <v>11477.896320000002</v>
      </c>
      <c r="AP56" s="24">
        <f t="shared" si="35"/>
        <v>11477.896320000002</v>
      </c>
      <c r="AQ56" s="24">
        <f t="shared" si="36"/>
        <v>0</v>
      </c>
      <c r="AR56" s="24">
        <f t="shared" si="37"/>
        <v>0</v>
      </c>
      <c r="AS56" s="24">
        <f t="shared" si="38"/>
        <v>11477.896320000002</v>
      </c>
      <c r="AT56" s="24">
        <f t="shared" si="39"/>
        <v>0</v>
      </c>
      <c r="AU56" s="24">
        <f t="shared" si="40"/>
        <v>11477.896320000002</v>
      </c>
      <c r="AV56" s="24">
        <f t="shared" si="41"/>
        <v>0</v>
      </c>
      <c r="AW56" s="24">
        <f t="shared" si="42"/>
        <v>4304.2111200000008</v>
      </c>
      <c r="AX56" s="24">
        <f t="shared" si="43"/>
        <v>2869.4740800000004</v>
      </c>
      <c r="AY56" s="24">
        <f t="shared" si="44"/>
        <v>5738.9481600000008</v>
      </c>
      <c r="AZ56" s="24">
        <f t="shared" si="45"/>
        <v>0</v>
      </c>
      <c r="BA56" s="24">
        <f t="shared" si="46"/>
        <v>0</v>
      </c>
      <c r="BB56" s="24">
        <f t="shared" si="47"/>
        <v>0</v>
      </c>
      <c r="BC56" s="24">
        <f t="shared" si="48"/>
        <v>0</v>
      </c>
      <c r="BD56" s="24">
        <f t="shared" si="49"/>
        <v>0</v>
      </c>
      <c r="BE56" s="24" t="e">
        <f t="shared" si="50"/>
        <v>#VALUE!</v>
      </c>
      <c r="BF56" s="24">
        <f t="shared" si="51"/>
        <v>4304.2111200000008</v>
      </c>
      <c r="BG56" s="24">
        <f t="shared" si="52"/>
        <v>2869.4740800000004</v>
      </c>
      <c r="BH56" s="24" t="e">
        <f t="shared" si="53"/>
        <v>#VALUE!</v>
      </c>
      <c r="BI56" s="24">
        <f t="shared" si="54"/>
        <v>0</v>
      </c>
      <c r="BJ56" s="20" t="s">
        <v>503</v>
      </c>
      <c r="BK56" s="28" t="s">
        <v>504</v>
      </c>
      <c r="BL56" s="49" t="e">
        <f t="shared" si="29"/>
        <v>#VALUE!</v>
      </c>
    </row>
    <row r="57" spans="1:64" ht="34.5" hidden="1" customHeight="1">
      <c r="A57" s="10" t="s">
        <v>503</v>
      </c>
      <c r="B57" s="27" t="s">
        <v>504</v>
      </c>
      <c r="C57" s="21">
        <v>70</v>
      </c>
      <c r="D57" s="22" t="s">
        <v>511</v>
      </c>
      <c r="E57" s="46">
        <v>10136</v>
      </c>
      <c r="F57" s="23">
        <f t="shared" si="0"/>
        <v>1013.6</v>
      </c>
      <c r="G57" s="23">
        <f t="shared" si="1"/>
        <v>192.584</v>
      </c>
      <c r="H57" s="23">
        <f t="shared" si="2"/>
        <v>11342.184000000001</v>
      </c>
      <c r="J57" s="10">
        <f t="shared" si="3"/>
        <v>0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K57" s="24">
        <f t="shared" si="30"/>
        <v>0</v>
      </c>
      <c r="AL57" s="24">
        <f t="shared" si="31"/>
        <v>0</v>
      </c>
      <c r="AM57" s="24">
        <f t="shared" si="32"/>
        <v>0</v>
      </c>
      <c r="AN57" s="24">
        <f t="shared" si="33"/>
        <v>0</v>
      </c>
      <c r="AO57" s="24">
        <f t="shared" si="34"/>
        <v>0</v>
      </c>
      <c r="AP57" s="24">
        <f t="shared" si="35"/>
        <v>0</v>
      </c>
      <c r="AQ57" s="24">
        <f t="shared" si="36"/>
        <v>0</v>
      </c>
      <c r="AR57" s="24">
        <f t="shared" si="37"/>
        <v>0</v>
      </c>
      <c r="AS57" s="24">
        <f t="shared" si="38"/>
        <v>0</v>
      </c>
      <c r="AT57" s="24">
        <f t="shared" si="39"/>
        <v>0</v>
      </c>
      <c r="AU57" s="24">
        <f t="shared" si="40"/>
        <v>0</v>
      </c>
      <c r="AV57" s="24">
        <f t="shared" si="41"/>
        <v>0</v>
      </c>
      <c r="AW57" s="24">
        <f t="shared" si="42"/>
        <v>0</v>
      </c>
      <c r="AX57" s="24">
        <f t="shared" si="43"/>
        <v>0</v>
      </c>
      <c r="AY57" s="24">
        <f t="shared" si="44"/>
        <v>0</v>
      </c>
      <c r="AZ57" s="24">
        <f t="shared" si="45"/>
        <v>0</v>
      </c>
      <c r="BA57" s="24">
        <f t="shared" si="46"/>
        <v>0</v>
      </c>
      <c r="BB57" s="24">
        <f t="shared" si="47"/>
        <v>0</v>
      </c>
      <c r="BC57" s="24">
        <f t="shared" si="48"/>
        <v>0</v>
      </c>
      <c r="BD57" s="24">
        <f t="shared" si="49"/>
        <v>0</v>
      </c>
      <c r="BE57" s="24">
        <f t="shared" si="50"/>
        <v>0</v>
      </c>
      <c r="BF57" s="24">
        <f t="shared" si="51"/>
        <v>0</v>
      </c>
      <c r="BG57" s="24">
        <f t="shared" si="52"/>
        <v>0</v>
      </c>
      <c r="BH57" s="24">
        <f t="shared" si="53"/>
        <v>0</v>
      </c>
      <c r="BI57" s="24">
        <f t="shared" si="54"/>
        <v>0</v>
      </c>
      <c r="BJ57" s="20" t="s">
        <v>503</v>
      </c>
      <c r="BK57" s="28" t="s">
        <v>504</v>
      </c>
      <c r="BL57" s="49">
        <f t="shared" si="29"/>
        <v>0</v>
      </c>
    </row>
    <row r="58" spans="1:64" ht="34.5" customHeight="1">
      <c r="A58" s="10" t="s">
        <v>512</v>
      </c>
      <c r="B58" s="20" t="s">
        <v>513</v>
      </c>
      <c r="C58" s="76">
        <v>72</v>
      </c>
      <c r="D58" s="22" t="s">
        <v>514</v>
      </c>
      <c r="E58" s="48">
        <v>1123.44</v>
      </c>
      <c r="F58" s="23">
        <f t="shared" si="0"/>
        <v>112.34400000000001</v>
      </c>
      <c r="G58" s="23">
        <f t="shared" si="1"/>
        <v>21.345360000000003</v>
      </c>
      <c r="H58" s="23">
        <f t="shared" si="2"/>
        <v>1257.1293600000001</v>
      </c>
      <c r="J58" s="10">
        <f t="shared" si="3"/>
        <v>131</v>
      </c>
      <c r="K58" s="10">
        <v>20</v>
      </c>
      <c r="L58" s="10">
        <v>4</v>
      </c>
      <c r="M58" s="10">
        <v>8</v>
      </c>
      <c r="N58" s="10"/>
      <c r="O58" s="10"/>
      <c r="P58" s="10"/>
      <c r="Q58" s="10"/>
      <c r="R58" s="10"/>
      <c r="S58" s="10">
        <v>8</v>
      </c>
      <c r="T58" s="10">
        <v>3</v>
      </c>
      <c r="U58" s="10">
        <v>2</v>
      </c>
      <c r="V58" s="10">
        <v>10</v>
      </c>
      <c r="W58" s="10"/>
      <c r="X58" s="10">
        <v>4</v>
      </c>
      <c r="Y58" s="10">
        <v>4</v>
      </c>
      <c r="Z58" s="10">
        <v>15</v>
      </c>
      <c r="AA58" s="10"/>
      <c r="AB58" s="10"/>
      <c r="AC58" s="10"/>
      <c r="AD58" s="10">
        <v>10</v>
      </c>
      <c r="AE58" s="10">
        <v>5</v>
      </c>
      <c r="AF58" s="10">
        <v>15</v>
      </c>
      <c r="AG58" s="10">
        <v>5</v>
      </c>
      <c r="AH58" s="10">
        <v>15</v>
      </c>
      <c r="AI58" s="10">
        <v>3</v>
      </c>
      <c r="AK58" s="24">
        <f t="shared" si="30"/>
        <v>25142.587200000002</v>
      </c>
      <c r="AL58" s="24">
        <f t="shared" si="31"/>
        <v>5028.5174400000005</v>
      </c>
      <c r="AM58" s="24">
        <f t="shared" si="32"/>
        <v>10057.034880000001</v>
      </c>
      <c r="AN58" s="24">
        <f t="shared" si="33"/>
        <v>0</v>
      </c>
      <c r="AO58" s="24">
        <f t="shared" si="34"/>
        <v>0</v>
      </c>
      <c r="AP58" s="24">
        <f t="shared" si="35"/>
        <v>0</v>
      </c>
      <c r="AQ58" s="24">
        <f t="shared" si="36"/>
        <v>0</v>
      </c>
      <c r="AR58" s="24">
        <f t="shared" si="37"/>
        <v>0</v>
      </c>
      <c r="AS58" s="24">
        <f t="shared" si="38"/>
        <v>10057.034880000001</v>
      </c>
      <c r="AT58" s="24">
        <f t="shared" si="39"/>
        <v>3771.3880800000006</v>
      </c>
      <c r="AU58" s="24">
        <f t="shared" si="40"/>
        <v>2514.2587200000003</v>
      </c>
      <c r="AV58" s="24">
        <f t="shared" si="41"/>
        <v>12571.293600000001</v>
      </c>
      <c r="AW58" s="24">
        <f t="shared" si="42"/>
        <v>0</v>
      </c>
      <c r="AX58" s="24">
        <f t="shared" si="43"/>
        <v>5028.5174400000005</v>
      </c>
      <c r="AY58" s="24">
        <f t="shared" si="44"/>
        <v>5028.5174400000005</v>
      </c>
      <c r="AZ58" s="24">
        <f t="shared" si="45"/>
        <v>18856.940400000003</v>
      </c>
      <c r="BA58" s="24">
        <f t="shared" si="46"/>
        <v>0</v>
      </c>
      <c r="BB58" s="24">
        <f t="shared" si="47"/>
        <v>0</v>
      </c>
      <c r="BC58" s="24">
        <f t="shared" si="48"/>
        <v>0</v>
      </c>
      <c r="BD58" s="24">
        <f t="shared" si="49"/>
        <v>12571.293600000001</v>
      </c>
      <c r="BE58" s="24">
        <f t="shared" si="50"/>
        <v>6285.6468000000004</v>
      </c>
      <c r="BF58" s="24">
        <f t="shared" si="51"/>
        <v>18856.940400000003</v>
      </c>
      <c r="BG58" s="24">
        <f t="shared" si="52"/>
        <v>6285.6468000000004</v>
      </c>
      <c r="BH58" s="24">
        <f t="shared" si="53"/>
        <v>18856.940400000003</v>
      </c>
      <c r="BI58" s="24">
        <f t="shared" si="54"/>
        <v>3771.3880800000006</v>
      </c>
      <c r="BJ58" s="20" t="s">
        <v>512</v>
      </c>
      <c r="BK58" s="20" t="s">
        <v>513</v>
      </c>
      <c r="BL58" s="49">
        <f t="shared" si="29"/>
        <v>164683.94615999999</v>
      </c>
    </row>
    <row r="59" spans="1:64" ht="34.5" hidden="1" customHeight="1">
      <c r="A59" s="10" t="s">
        <v>512</v>
      </c>
      <c r="B59" s="20" t="s">
        <v>513</v>
      </c>
      <c r="C59" s="21">
        <v>72</v>
      </c>
      <c r="D59" s="22" t="s">
        <v>514</v>
      </c>
      <c r="E59" s="46">
        <v>9243</v>
      </c>
      <c r="F59" s="23">
        <f t="shared" si="0"/>
        <v>924.30000000000007</v>
      </c>
      <c r="G59" s="23">
        <f t="shared" si="1"/>
        <v>175.61700000000002</v>
      </c>
      <c r="H59" s="23">
        <f t="shared" si="2"/>
        <v>10342.916999999999</v>
      </c>
      <c r="J59" s="10">
        <f t="shared" si="3"/>
        <v>0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K59" s="24">
        <f t="shared" si="30"/>
        <v>0</v>
      </c>
      <c r="AL59" s="24">
        <f t="shared" si="31"/>
        <v>0</v>
      </c>
      <c r="AM59" s="24">
        <f t="shared" si="32"/>
        <v>0</v>
      </c>
      <c r="AN59" s="24">
        <f t="shared" si="33"/>
        <v>0</v>
      </c>
      <c r="AO59" s="24">
        <f t="shared" si="34"/>
        <v>0</v>
      </c>
      <c r="AP59" s="24">
        <f t="shared" si="35"/>
        <v>0</v>
      </c>
      <c r="AQ59" s="24">
        <f t="shared" si="36"/>
        <v>0</v>
      </c>
      <c r="AR59" s="24">
        <f t="shared" si="37"/>
        <v>0</v>
      </c>
      <c r="AS59" s="24">
        <f t="shared" si="38"/>
        <v>0</v>
      </c>
      <c r="AT59" s="24">
        <f t="shared" si="39"/>
        <v>0</v>
      </c>
      <c r="AU59" s="24">
        <f t="shared" si="40"/>
        <v>0</v>
      </c>
      <c r="AV59" s="24">
        <f t="shared" si="41"/>
        <v>0</v>
      </c>
      <c r="AW59" s="24">
        <f t="shared" si="42"/>
        <v>0</v>
      </c>
      <c r="AX59" s="24">
        <f t="shared" si="43"/>
        <v>0</v>
      </c>
      <c r="AY59" s="24">
        <f t="shared" si="44"/>
        <v>0</v>
      </c>
      <c r="AZ59" s="24">
        <f t="shared" si="45"/>
        <v>0</v>
      </c>
      <c r="BA59" s="24">
        <f t="shared" si="46"/>
        <v>0</v>
      </c>
      <c r="BB59" s="24">
        <f t="shared" si="47"/>
        <v>0</v>
      </c>
      <c r="BC59" s="24">
        <f t="shared" si="48"/>
        <v>0</v>
      </c>
      <c r="BD59" s="24">
        <f t="shared" si="49"/>
        <v>0</v>
      </c>
      <c r="BE59" s="24">
        <f t="shared" si="50"/>
        <v>0</v>
      </c>
      <c r="BF59" s="24">
        <f t="shared" si="51"/>
        <v>0</v>
      </c>
      <c r="BG59" s="24">
        <f t="shared" si="52"/>
        <v>0</v>
      </c>
      <c r="BH59" s="24">
        <f t="shared" si="53"/>
        <v>0</v>
      </c>
      <c r="BI59" s="24">
        <f t="shared" si="54"/>
        <v>0</v>
      </c>
      <c r="BJ59" s="20" t="s">
        <v>512</v>
      </c>
      <c r="BK59" s="20" t="s">
        <v>513</v>
      </c>
      <c r="BL59" s="49">
        <f t="shared" si="29"/>
        <v>0</v>
      </c>
    </row>
    <row r="60" spans="1:64" ht="34.5" customHeight="1">
      <c r="A60" s="10" t="s">
        <v>512</v>
      </c>
      <c r="B60" s="20" t="s">
        <v>513</v>
      </c>
      <c r="C60" s="76">
        <v>73</v>
      </c>
      <c r="D60" s="22" t="s">
        <v>515</v>
      </c>
      <c r="E60" s="48">
        <v>1026.56</v>
      </c>
      <c r="F60" s="23">
        <f t="shared" si="0"/>
        <v>102.65600000000001</v>
      </c>
      <c r="G60" s="23">
        <f t="shared" si="1"/>
        <v>19.504640000000002</v>
      </c>
      <c r="H60" s="23">
        <f t="shared" si="2"/>
        <v>1148.72064</v>
      </c>
      <c r="J60" s="10">
        <f t="shared" si="3"/>
        <v>28</v>
      </c>
      <c r="K60" s="10">
        <v>15</v>
      </c>
      <c r="L60" s="10"/>
      <c r="M60" s="10"/>
      <c r="N60" s="10"/>
      <c r="O60" s="10"/>
      <c r="P60" s="10"/>
      <c r="Q60" s="10"/>
      <c r="R60" s="10"/>
      <c r="S60" s="10"/>
      <c r="T60" s="10"/>
      <c r="U60" s="10">
        <v>8</v>
      </c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>
        <v>5</v>
      </c>
      <c r="AI60" s="10"/>
      <c r="AK60" s="24">
        <f t="shared" si="30"/>
        <v>17230.809600000001</v>
      </c>
      <c r="AL60" s="24">
        <f t="shared" si="31"/>
        <v>0</v>
      </c>
      <c r="AM60" s="24">
        <f t="shared" si="32"/>
        <v>0</v>
      </c>
      <c r="AN60" s="24">
        <f t="shared" si="33"/>
        <v>0</v>
      </c>
      <c r="AO60" s="24">
        <f t="shared" si="34"/>
        <v>0</v>
      </c>
      <c r="AP60" s="24">
        <f t="shared" si="35"/>
        <v>0</v>
      </c>
      <c r="AQ60" s="24">
        <f t="shared" si="36"/>
        <v>0</v>
      </c>
      <c r="AR60" s="24">
        <f t="shared" si="37"/>
        <v>0</v>
      </c>
      <c r="AS60" s="24">
        <f t="shared" si="38"/>
        <v>0</v>
      </c>
      <c r="AT60" s="24">
        <f t="shared" si="39"/>
        <v>0</v>
      </c>
      <c r="AU60" s="24">
        <f t="shared" si="40"/>
        <v>9189.76512</v>
      </c>
      <c r="AV60" s="24">
        <f t="shared" si="41"/>
        <v>0</v>
      </c>
      <c r="AW60" s="24">
        <f t="shared" si="42"/>
        <v>0</v>
      </c>
      <c r="AX60" s="24">
        <f t="shared" si="43"/>
        <v>0</v>
      </c>
      <c r="AY60" s="24">
        <f t="shared" si="44"/>
        <v>0</v>
      </c>
      <c r="AZ60" s="24">
        <f t="shared" si="45"/>
        <v>0</v>
      </c>
      <c r="BA60" s="24">
        <f t="shared" si="46"/>
        <v>0</v>
      </c>
      <c r="BB60" s="24">
        <f t="shared" si="47"/>
        <v>0</v>
      </c>
      <c r="BC60" s="24">
        <f t="shared" si="48"/>
        <v>0</v>
      </c>
      <c r="BD60" s="24">
        <f t="shared" si="49"/>
        <v>0</v>
      </c>
      <c r="BE60" s="24">
        <f t="shared" si="50"/>
        <v>0</v>
      </c>
      <c r="BF60" s="24">
        <f t="shared" si="51"/>
        <v>0</v>
      </c>
      <c r="BG60" s="24">
        <f t="shared" si="52"/>
        <v>0</v>
      </c>
      <c r="BH60" s="24">
        <f t="shared" si="53"/>
        <v>5743.6031999999996</v>
      </c>
      <c r="BI60" s="24">
        <f t="shared" si="54"/>
        <v>0</v>
      </c>
      <c r="BJ60" s="20" t="s">
        <v>512</v>
      </c>
      <c r="BK60" s="20" t="s">
        <v>513</v>
      </c>
      <c r="BL60" s="49">
        <f t="shared" si="29"/>
        <v>32164.177920000002</v>
      </c>
    </row>
    <row r="61" spans="1:64" ht="34.5" hidden="1" customHeight="1">
      <c r="A61" s="10" t="s">
        <v>512</v>
      </c>
      <c r="B61" s="20" t="s">
        <v>513</v>
      </c>
      <c r="C61" s="21">
        <v>73</v>
      </c>
      <c r="D61" s="22" t="s">
        <v>515</v>
      </c>
      <c r="E61" s="46">
        <v>24261</v>
      </c>
      <c r="F61" s="23">
        <f t="shared" si="0"/>
        <v>2426.1</v>
      </c>
      <c r="G61" s="23">
        <f t="shared" si="1"/>
        <v>460.959</v>
      </c>
      <c r="H61" s="23">
        <f t="shared" si="2"/>
        <v>27148.058999999997</v>
      </c>
      <c r="J61" s="10">
        <f t="shared" si="3"/>
        <v>0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K61" s="24">
        <f t="shared" si="30"/>
        <v>0</v>
      </c>
      <c r="AL61" s="24">
        <f t="shared" si="31"/>
        <v>0</v>
      </c>
      <c r="AM61" s="24">
        <f t="shared" si="32"/>
        <v>0</v>
      </c>
      <c r="AN61" s="24">
        <f t="shared" si="33"/>
        <v>0</v>
      </c>
      <c r="AO61" s="24">
        <f t="shared" si="34"/>
        <v>0</v>
      </c>
      <c r="AP61" s="24">
        <f t="shared" si="35"/>
        <v>0</v>
      </c>
      <c r="AQ61" s="24">
        <f t="shared" si="36"/>
        <v>0</v>
      </c>
      <c r="AR61" s="24">
        <f t="shared" si="37"/>
        <v>0</v>
      </c>
      <c r="AS61" s="24">
        <f t="shared" si="38"/>
        <v>0</v>
      </c>
      <c r="AT61" s="24">
        <f t="shared" si="39"/>
        <v>0</v>
      </c>
      <c r="AU61" s="24">
        <f t="shared" si="40"/>
        <v>0</v>
      </c>
      <c r="AV61" s="24">
        <f t="shared" si="41"/>
        <v>0</v>
      </c>
      <c r="AW61" s="24">
        <f t="shared" si="42"/>
        <v>0</v>
      </c>
      <c r="AX61" s="24">
        <f t="shared" si="43"/>
        <v>0</v>
      </c>
      <c r="AY61" s="24">
        <f t="shared" si="44"/>
        <v>0</v>
      </c>
      <c r="AZ61" s="24">
        <f t="shared" si="45"/>
        <v>0</v>
      </c>
      <c r="BA61" s="24">
        <f t="shared" si="46"/>
        <v>0</v>
      </c>
      <c r="BB61" s="24">
        <f t="shared" si="47"/>
        <v>0</v>
      </c>
      <c r="BC61" s="24">
        <f t="shared" si="48"/>
        <v>0</v>
      </c>
      <c r="BD61" s="24">
        <f t="shared" si="49"/>
        <v>0</v>
      </c>
      <c r="BE61" s="24">
        <f t="shared" si="50"/>
        <v>0</v>
      </c>
      <c r="BF61" s="24">
        <f t="shared" si="51"/>
        <v>0</v>
      </c>
      <c r="BG61" s="24">
        <f t="shared" si="52"/>
        <v>0</v>
      </c>
      <c r="BH61" s="24">
        <f t="shared" si="53"/>
        <v>0</v>
      </c>
      <c r="BI61" s="24">
        <f t="shared" si="54"/>
        <v>0</v>
      </c>
      <c r="BJ61" s="20" t="s">
        <v>512</v>
      </c>
      <c r="BK61" s="20" t="s">
        <v>513</v>
      </c>
      <c r="BL61" s="49">
        <f t="shared" si="29"/>
        <v>0</v>
      </c>
    </row>
    <row r="62" spans="1:64" ht="34.5" hidden="1" customHeight="1">
      <c r="A62" s="10" t="s">
        <v>516</v>
      </c>
      <c r="B62" s="26" t="s">
        <v>517</v>
      </c>
      <c r="C62" s="76">
        <v>75</v>
      </c>
      <c r="D62" s="22" t="s">
        <v>518</v>
      </c>
      <c r="E62" s="48">
        <v>538.59</v>
      </c>
      <c r="F62" s="23">
        <f t="shared" si="0"/>
        <v>53.859000000000009</v>
      </c>
      <c r="G62" s="23">
        <f t="shared" si="1"/>
        <v>10.233210000000001</v>
      </c>
      <c r="H62" s="23">
        <f t="shared" si="2"/>
        <v>602.68221000000005</v>
      </c>
      <c r="J62" s="10">
        <f t="shared" si="3"/>
        <v>83</v>
      </c>
      <c r="K62" s="10">
        <v>10</v>
      </c>
      <c r="L62" s="10"/>
      <c r="M62" s="10">
        <v>8</v>
      </c>
      <c r="N62" s="10"/>
      <c r="O62" s="10">
        <v>8</v>
      </c>
      <c r="P62" s="10">
        <v>5</v>
      </c>
      <c r="Q62" s="10"/>
      <c r="R62" s="10"/>
      <c r="S62" s="193" t="s">
        <v>836</v>
      </c>
      <c r="T62" s="10">
        <v>5</v>
      </c>
      <c r="U62" s="10"/>
      <c r="V62" s="10">
        <v>10</v>
      </c>
      <c r="W62" s="10"/>
      <c r="X62" s="10">
        <v>4</v>
      </c>
      <c r="Y62" s="10">
        <v>4</v>
      </c>
      <c r="Z62" s="10">
        <v>8</v>
      </c>
      <c r="AA62" s="10"/>
      <c r="AB62" s="10"/>
      <c r="AC62" s="10">
        <v>6</v>
      </c>
      <c r="AD62" s="10">
        <v>10</v>
      </c>
      <c r="AE62" s="10">
        <v>2</v>
      </c>
      <c r="AF62" s="10"/>
      <c r="AG62" s="10">
        <v>3</v>
      </c>
      <c r="AH62" s="10"/>
      <c r="AI62" s="10"/>
      <c r="AK62" s="24">
        <f t="shared" si="30"/>
        <v>6026.8221000000003</v>
      </c>
      <c r="AL62" s="24">
        <f t="shared" si="31"/>
        <v>0</v>
      </c>
      <c r="AM62" s="24">
        <f t="shared" si="32"/>
        <v>4821.4576800000004</v>
      </c>
      <c r="AN62" s="24">
        <f t="shared" si="33"/>
        <v>0</v>
      </c>
      <c r="AO62" s="24">
        <f t="shared" si="34"/>
        <v>4821.4576800000004</v>
      </c>
      <c r="AP62" s="24">
        <f t="shared" si="35"/>
        <v>3013.4110500000002</v>
      </c>
      <c r="AQ62" s="24">
        <f t="shared" si="36"/>
        <v>0</v>
      </c>
      <c r="AR62" s="24">
        <f t="shared" si="37"/>
        <v>0</v>
      </c>
      <c r="AS62" s="24" t="e">
        <f t="shared" si="38"/>
        <v>#VALUE!</v>
      </c>
      <c r="AT62" s="24">
        <f t="shared" si="39"/>
        <v>3013.4110500000002</v>
      </c>
      <c r="AU62" s="24">
        <f t="shared" si="40"/>
        <v>0</v>
      </c>
      <c r="AV62" s="24">
        <f t="shared" si="41"/>
        <v>6026.8221000000003</v>
      </c>
      <c r="AW62" s="24">
        <f t="shared" si="42"/>
        <v>0</v>
      </c>
      <c r="AX62" s="24">
        <f t="shared" si="43"/>
        <v>2410.7288400000002</v>
      </c>
      <c r="AY62" s="24">
        <f t="shared" si="44"/>
        <v>2410.7288400000002</v>
      </c>
      <c r="AZ62" s="24">
        <f t="shared" si="45"/>
        <v>4821.4576800000004</v>
      </c>
      <c r="BA62" s="24">
        <f t="shared" si="46"/>
        <v>0</v>
      </c>
      <c r="BB62" s="24">
        <f t="shared" si="47"/>
        <v>0</v>
      </c>
      <c r="BC62" s="24">
        <f t="shared" si="48"/>
        <v>3616.0932600000006</v>
      </c>
      <c r="BD62" s="24">
        <f t="shared" si="49"/>
        <v>6026.8221000000003</v>
      </c>
      <c r="BE62" s="24">
        <f t="shared" si="50"/>
        <v>1205.3644200000001</v>
      </c>
      <c r="BF62" s="24">
        <f t="shared" si="51"/>
        <v>0</v>
      </c>
      <c r="BG62" s="24">
        <f t="shared" si="52"/>
        <v>1808.0466300000003</v>
      </c>
      <c r="BH62" s="24">
        <f t="shared" si="53"/>
        <v>0</v>
      </c>
      <c r="BI62" s="24">
        <f t="shared" si="54"/>
        <v>0</v>
      </c>
      <c r="BJ62" s="20" t="s">
        <v>516</v>
      </c>
      <c r="BK62" s="26" t="s">
        <v>517</v>
      </c>
      <c r="BL62" s="49" t="e">
        <f t="shared" si="29"/>
        <v>#VALUE!</v>
      </c>
    </row>
    <row r="63" spans="1:64" ht="34.5" hidden="1" customHeight="1">
      <c r="A63" s="10" t="s">
        <v>516</v>
      </c>
      <c r="B63" s="26" t="s">
        <v>517</v>
      </c>
      <c r="C63" s="21">
        <v>75</v>
      </c>
      <c r="D63" s="22" t="s">
        <v>518</v>
      </c>
      <c r="E63" s="46">
        <v>1116</v>
      </c>
      <c r="F63" s="23">
        <f t="shared" si="0"/>
        <v>111.60000000000001</v>
      </c>
      <c r="G63" s="23">
        <f t="shared" si="1"/>
        <v>21.204000000000001</v>
      </c>
      <c r="H63" s="23">
        <f t="shared" si="2"/>
        <v>1248.8039999999999</v>
      </c>
      <c r="J63" s="10">
        <f t="shared" si="3"/>
        <v>0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K63" s="24">
        <f t="shared" si="30"/>
        <v>0</v>
      </c>
      <c r="AL63" s="24">
        <f t="shared" si="31"/>
        <v>0</v>
      </c>
      <c r="AM63" s="24">
        <f t="shared" si="32"/>
        <v>0</v>
      </c>
      <c r="AN63" s="24">
        <f t="shared" si="33"/>
        <v>0</v>
      </c>
      <c r="AO63" s="24">
        <f t="shared" si="34"/>
        <v>0</v>
      </c>
      <c r="AP63" s="24">
        <f t="shared" si="35"/>
        <v>0</v>
      </c>
      <c r="AQ63" s="24">
        <f t="shared" si="36"/>
        <v>0</v>
      </c>
      <c r="AR63" s="24">
        <f t="shared" si="37"/>
        <v>0</v>
      </c>
      <c r="AS63" s="24">
        <f t="shared" si="38"/>
        <v>0</v>
      </c>
      <c r="AT63" s="24">
        <f t="shared" si="39"/>
        <v>0</v>
      </c>
      <c r="AU63" s="24">
        <f t="shared" si="40"/>
        <v>0</v>
      </c>
      <c r="AV63" s="24">
        <f t="shared" si="41"/>
        <v>0</v>
      </c>
      <c r="AW63" s="24">
        <f t="shared" si="42"/>
        <v>0</v>
      </c>
      <c r="AX63" s="24">
        <f t="shared" si="43"/>
        <v>0</v>
      </c>
      <c r="AY63" s="24">
        <f t="shared" si="44"/>
        <v>0</v>
      </c>
      <c r="AZ63" s="24">
        <f t="shared" si="45"/>
        <v>0</v>
      </c>
      <c r="BA63" s="24">
        <f t="shared" si="46"/>
        <v>0</v>
      </c>
      <c r="BB63" s="24">
        <f t="shared" si="47"/>
        <v>0</v>
      </c>
      <c r="BC63" s="24">
        <f t="shared" si="48"/>
        <v>0</v>
      </c>
      <c r="BD63" s="24">
        <f t="shared" si="49"/>
        <v>0</v>
      </c>
      <c r="BE63" s="24">
        <f t="shared" si="50"/>
        <v>0</v>
      </c>
      <c r="BF63" s="24">
        <f t="shared" si="51"/>
        <v>0</v>
      </c>
      <c r="BG63" s="24">
        <f t="shared" si="52"/>
        <v>0</v>
      </c>
      <c r="BH63" s="24">
        <f t="shared" si="53"/>
        <v>0</v>
      </c>
      <c r="BI63" s="24">
        <f t="shared" si="54"/>
        <v>0</v>
      </c>
      <c r="BJ63" s="20" t="s">
        <v>516</v>
      </c>
      <c r="BK63" s="26" t="s">
        <v>517</v>
      </c>
      <c r="BL63" s="49">
        <f t="shared" si="29"/>
        <v>0</v>
      </c>
    </row>
    <row r="64" spans="1:64" ht="34.5" hidden="1" customHeight="1">
      <c r="A64" s="10" t="s">
        <v>516</v>
      </c>
      <c r="B64" s="26" t="s">
        <v>517</v>
      </c>
      <c r="C64" s="76">
        <v>76</v>
      </c>
      <c r="D64" s="22" t="s">
        <v>519</v>
      </c>
      <c r="E64" s="48">
        <v>225.73</v>
      </c>
      <c r="F64" s="23">
        <f t="shared" si="0"/>
        <v>22.573</v>
      </c>
      <c r="G64" s="23">
        <f t="shared" si="1"/>
        <v>4.2888700000000002</v>
      </c>
      <c r="H64" s="23">
        <f t="shared" si="2"/>
        <v>252.59187</v>
      </c>
      <c r="J64" s="10">
        <f t="shared" si="3"/>
        <v>102</v>
      </c>
      <c r="K64" s="10">
        <v>30</v>
      </c>
      <c r="L64" s="10">
        <v>8</v>
      </c>
      <c r="M64" s="10">
        <v>2</v>
      </c>
      <c r="N64" s="10"/>
      <c r="O64" s="10">
        <v>2</v>
      </c>
      <c r="P64" s="10"/>
      <c r="Q64" s="10"/>
      <c r="R64" s="10"/>
      <c r="S64" s="10">
        <v>2</v>
      </c>
      <c r="T64" s="10">
        <v>2</v>
      </c>
      <c r="U64" s="10">
        <v>5</v>
      </c>
      <c r="V64" s="10"/>
      <c r="W64" s="10"/>
      <c r="X64" s="10">
        <v>2</v>
      </c>
      <c r="Y64" s="10">
        <v>2</v>
      </c>
      <c r="Z64" s="10"/>
      <c r="AA64" s="10"/>
      <c r="AB64" s="10"/>
      <c r="AC64" s="10"/>
      <c r="AD64" s="10">
        <v>10</v>
      </c>
      <c r="AE64" s="10">
        <v>7</v>
      </c>
      <c r="AF64" s="10">
        <v>8</v>
      </c>
      <c r="AG64" s="10">
        <v>10</v>
      </c>
      <c r="AH64" s="10">
        <v>8</v>
      </c>
      <c r="AI64" s="10">
        <v>4</v>
      </c>
      <c r="AK64" s="24">
        <f t="shared" si="30"/>
        <v>7577.7560999999996</v>
      </c>
      <c r="AL64" s="24">
        <f t="shared" si="31"/>
        <v>2020.73496</v>
      </c>
      <c r="AM64" s="24">
        <f t="shared" si="32"/>
        <v>505.18374</v>
      </c>
      <c r="AN64" s="24">
        <f t="shared" si="33"/>
        <v>0</v>
      </c>
      <c r="AO64" s="24">
        <f t="shared" si="34"/>
        <v>505.18374</v>
      </c>
      <c r="AP64" s="24">
        <f t="shared" si="35"/>
        <v>0</v>
      </c>
      <c r="AQ64" s="24">
        <f t="shared" si="36"/>
        <v>0</v>
      </c>
      <c r="AR64" s="24">
        <f t="shared" si="37"/>
        <v>0</v>
      </c>
      <c r="AS64" s="24">
        <f t="shared" si="38"/>
        <v>505.18374</v>
      </c>
      <c r="AT64" s="24">
        <f t="shared" si="39"/>
        <v>505.18374</v>
      </c>
      <c r="AU64" s="24">
        <f t="shared" si="40"/>
        <v>1262.9593500000001</v>
      </c>
      <c r="AV64" s="24">
        <f t="shared" si="41"/>
        <v>0</v>
      </c>
      <c r="AW64" s="24">
        <f t="shared" si="42"/>
        <v>0</v>
      </c>
      <c r="AX64" s="24">
        <f t="shared" si="43"/>
        <v>505.18374</v>
      </c>
      <c r="AY64" s="24">
        <f t="shared" si="44"/>
        <v>505.18374</v>
      </c>
      <c r="AZ64" s="24">
        <f t="shared" si="45"/>
        <v>0</v>
      </c>
      <c r="BA64" s="24">
        <f t="shared" si="46"/>
        <v>0</v>
      </c>
      <c r="BB64" s="24">
        <f t="shared" si="47"/>
        <v>0</v>
      </c>
      <c r="BC64" s="24">
        <f t="shared" si="48"/>
        <v>0</v>
      </c>
      <c r="BD64" s="24">
        <f t="shared" si="49"/>
        <v>2525.9187000000002</v>
      </c>
      <c r="BE64" s="24">
        <f t="shared" si="50"/>
        <v>1768.14309</v>
      </c>
      <c r="BF64" s="24">
        <f t="shared" si="51"/>
        <v>2020.73496</v>
      </c>
      <c r="BG64" s="24">
        <f t="shared" si="52"/>
        <v>2525.9187000000002</v>
      </c>
      <c r="BH64" s="24">
        <f t="shared" si="53"/>
        <v>2020.73496</v>
      </c>
      <c r="BI64" s="24">
        <f t="shared" si="54"/>
        <v>1010.36748</v>
      </c>
      <c r="BJ64" s="20" t="s">
        <v>516</v>
      </c>
      <c r="BK64" s="26" t="s">
        <v>517</v>
      </c>
      <c r="BL64" s="49">
        <f t="shared" si="29"/>
        <v>25764.370740000006</v>
      </c>
    </row>
    <row r="65" spans="1:64" ht="34.5" hidden="1" customHeight="1">
      <c r="A65" s="10" t="s">
        <v>516</v>
      </c>
      <c r="B65" s="26" t="s">
        <v>517</v>
      </c>
      <c r="C65" s="21">
        <v>76</v>
      </c>
      <c r="D65" s="22" t="s">
        <v>519</v>
      </c>
      <c r="E65" s="46">
        <v>734</v>
      </c>
      <c r="F65" s="23">
        <f t="shared" si="0"/>
        <v>73.400000000000006</v>
      </c>
      <c r="G65" s="23">
        <f t="shared" si="1"/>
        <v>13.946000000000002</v>
      </c>
      <c r="H65" s="23">
        <f t="shared" si="2"/>
        <v>821.346</v>
      </c>
      <c r="J65" s="10">
        <f t="shared" si="3"/>
        <v>0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K65" s="24">
        <f t="shared" si="30"/>
        <v>0</v>
      </c>
      <c r="AL65" s="24">
        <f t="shared" si="31"/>
        <v>0</v>
      </c>
      <c r="AM65" s="24">
        <f t="shared" si="32"/>
        <v>0</v>
      </c>
      <c r="AN65" s="24">
        <f t="shared" si="33"/>
        <v>0</v>
      </c>
      <c r="AO65" s="24">
        <f t="shared" si="34"/>
        <v>0</v>
      </c>
      <c r="AP65" s="24">
        <f t="shared" si="35"/>
        <v>0</v>
      </c>
      <c r="AQ65" s="24">
        <f t="shared" si="36"/>
        <v>0</v>
      </c>
      <c r="AR65" s="24">
        <f t="shared" si="37"/>
        <v>0</v>
      </c>
      <c r="AS65" s="24">
        <f t="shared" si="38"/>
        <v>0</v>
      </c>
      <c r="AT65" s="24">
        <f t="shared" si="39"/>
        <v>0</v>
      </c>
      <c r="AU65" s="24">
        <f t="shared" si="40"/>
        <v>0</v>
      </c>
      <c r="AV65" s="24">
        <f t="shared" si="41"/>
        <v>0</v>
      </c>
      <c r="AW65" s="24">
        <f t="shared" si="42"/>
        <v>0</v>
      </c>
      <c r="AX65" s="24">
        <f t="shared" si="43"/>
        <v>0</v>
      </c>
      <c r="AY65" s="24">
        <f t="shared" si="44"/>
        <v>0</v>
      </c>
      <c r="AZ65" s="24">
        <f t="shared" si="45"/>
        <v>0</v>
      </c>
      <c r="BA65" s="24">
        <f t="shared" si="46"/>
        <v>0</v>
      </c>
      <c r="BB65" s="24">
        <f t="shared" si="47"/>
        <v>0</v>
      </c>
      <c r="BC65" s="24">
        <f t="shared" si="48"/>
        <v>0</v>
      </c>
      <c r="BD65" s="24">
        <f t="shared" si="49"/>
        <v>0</v>
      </c>
      <c r="BE65" s="24">
        <f t="shared" si="50"/>
        <v>0</v>
      </c>
      <c r="BF65" s="24">
        <f t="shared" si="51"/>
        <v>0</v>
      </c>
      <c r="BG65" s="24">
        <f t="shared" si="52"/>
        <v>0</v>
      </c>
      <c r="BH65" s="24">
        <f t="shared" si="53"/>
        <v>0</v>
      </c>
      <c r="BI65" s="24">
        <f t="shared" si="54"/>
        <v>0</v>
      </c>
      <c r="BJ65" s="20" t="s">
        <v>516</v>
      </c>
      <c r="BK65" s="26" t="s">
        <v>517</v>
      </c>
      <c r="BL65" s="49">
        <f t="shared" si="29"/>
        <v>0</v>
      </c>
    </row>
    <row r="66" spans="1:64" ht="34.5" hidden="1" customHeight="1">
      <c r="A66" s="10" t="s">
        <v>516</v>
      </c>
      <c r="B66" s="26" t="s">
        <v>517</v>
      </c>
      <c r="C66" s="76">
        <v>77</v>
      </c>
      <c r="D66" s="22" t="s">
        <v>520</v>
      </c>
      <c r="E66" s="48">
        <v>225.73</v>
      </c>
      <c r="F66" s="23">
        <f t="shared" ref="F66:F129" si="55">+E66*10%</f>
        <v>22.573</v>
      </c>
      <c r="G66" s="23">
        <f t="shared" ref="G66:G129" si="56">+F66*19%</f>
        <v>4.2888700000000002</v>
      </c>
      <c r="H66" s="23">
        <f t="shared" ref="H66:H129" si="57">+E66+F66+G66</f>
        <v>252.59187</v>
      </c>
      <c r="J66" s="190">
        <f t="shared" ref="J66:J129" si="58">SUM(K66:AI66)</f>
        <v>75</v>
      </c>
      <c r="K66" s="10">
        <v>30</v>
      </c>
      <c r="L66" s="10">
        <v>8</v>
      </c>
      <c r="M66" s="10">
        <v>8</v>
      </c>
      <c r="N66" s="10"/>
      <c r="O66" s="10">
        <v>8</v>
      </c>
      <c r="P66" s="10"/>
      <c r="Q66" s="10"/>
      <c r="R66" s="10"/>
      <c r="S66" s="193" t="s">
        <v>836</v>
      </c>
      <c r="T66" s="10">
        <v>4</v>
      </c>
      <c r="U66" s="10">
        <v>3</v>
      </c>
      <c r="V66" s="10"/>
      <c r="W66" s="10"/>
      <c r="X66" s="10"/>
      <c r="Y66" s="10">
        <v>4</v>
      </c>
      <c r="Z66" s="10"/>
      <c r="AA66" s="10"/>
      <c r="AB66" s="10"/>
      <c r="AC66" s="10"/>
      <c r="AD66" s="10"/>
      <c r="AE66" s="10"/>
      <c r="AF66" s="10"/>
      <c r="AG66" s="193" t="s">
        <v>825</v>
      </c>
      <c r="AH66" s="10">
        <v>10</v>
      </c>
      <c r="AI66" s="10"/>
      <c r="AK66" s="24">
        <f t="shared" ref="AK66:AK97" si="59">+K66*$H66</f>
        <v>7577.7560999999996</v>
      </c>
      <c r="AL66" s="24">
        <f t="shared" ref="AL66:AL97" si="60">+L66*$H66</f>
        <v>2020.73496</v>
      </c>
      <c r="AM66" s="24">
        <f t="shared" ref="AM66:AM97" si="61">+M66*$H66</f>
        <v>2020.73496</v>
      </c>
      <c r="AN66" s="24">
        <f t="shared" ref="AN66:AN97" si="62">+N66*$H66</f>
        <v>0</v>
      </c>
      <c r="AO66" s="24">
        <f t="shared" ref="AO66:AO97" si="63">+O66*$H66</f>
        <v>2020.73496</v>
      </c>
      <c r="AP66" s="24">
        <f t="shared" ref="AP66:AP97" si="64">+P66*$H66</f>
        <v>0</v>
      </c>
      <c r="AQ66" s="24">
        <f t="shared" ref="AQ66:AQ97" si="65">+Q66*$H66</f>
        <v>0</v>
      </c>
      <c r="AR66" s="24">
        <f t="shared" ref="AR66:AR97" si="66">+R66*$H66</f>
        <v>0</v>
      </c>
      <c r="AS66" s="24" t="e">
        <f t="shared" ref="AS66:AS97" si="67">+S66*$H66</f>
        <v>#VALUE!</v>
      </c>
      <c r="AT66" s="24">
        <f t="shared" ref="AT66:AT97" si="68">+T66*$H66</f>
        <v>1010.36748</v>
      </c>
      <c r="AU66" s="24">
        <f t="shared" ref="AU66:AU97" si="69">+U66*$H66</f>
        <v>757.77561000000003</v>
      </c>
      <c r="AV66" s="24">
        <f t="shared" ref="AV66:AV97" si="70">+V66*$H66</f>
        <v>0</v>
      </c>
      <c r="AW66" s="24">
        <f t="shared" ref="AW66:AW97" si="71">+W66*$H66</f>
        <v>0</v>
      </c>
      <c r="AX66" s="24">
        <f t="shared" ref="AX66:AX97" si="72">+X66*$H66</f>
        <v>0</v>
      </c>
      <c r="AY66" s="24">
        <f t="shared" ref="AY66:AY97" si="73">+Y66*$H66</f>
        <v>1010.36748</v>
      </c>
      <c r="AZ66" s="24">
        <f t="shared" ref="AZ66:AZ97" si="74">+Z66*$H66</f>
        <v>0</v>
      </c>
      <c r="BA66" s="24">
        <f t="shared" ref="BA66:BA97" si="75">+AA66*$H66</f>
        <v>0</v>
      </c>
      <c r="BB66" s="24">
        <f t="shared" ref="BB66:BB97" si="76">+AB66*$H66</f>
        <v>0</v>
      </c>
      <c r="BC66" s="24">
        <f t="shared" ref="BC66:BC97" si="77">+AC66*$H66</f>
        <v>0</v>
      </c>
      <c r="BD66" s="24">
        <f t="shared" ref="BD66:BD97" si="78">+AD66*$H66</f>
        <v>0</v>
      </c>
      <c r="BE66" s="24">
        <f t="shared" ref="BE66:BE97" si="79">+AE66*$H66</f>
        <v>0</v>
      </c>
      <c r="BF66" s="24">
        <f t="shared" ref="BF66:BF97" si="80">+AF66*$H66</f>
        <v>0</v>
      </c>
      <c r="BG66" s="24" t="e">
        <f t="shared" ref="BG66:BG97" si="81">+AG66*$H66</f>
        <v>#VALUE!</v>
      </c>
      <c r="BH66" s="24">
        <f t="shared" ref="BH66:BH97" si="82">+AH66*$H66</f>
        <v>2525.9187000000002</v>
      </c>
      <c r="BI66" s="24">
        <f t="shared" ref="BI66:BI97" si="83">+AI66*$H66</f>
        <v>0</v>
      </c>
      <c r="BJ66" s="20" t="s">
        <v>516</v>
      </c>
      <c r="BK66" s="26" t="s">
        <v>517</v>
      </c>
      <c r="BL66" s="49" t="e">
        <f t="shared" ref="BL66:BL129" si="84">SUM(AK66:BI66)</f>
        <v>#VALUE!</v>
      </c>
    </row>
    <row r="67" spans="1:64" ht="34.5" hidden="1" customHeight="1">
      <c r="A67" s="10" t="s">
        <v>516</v>
      </c>
      <c r="B67" s="26" t="s">
        <v>517</v>
      </c>
      <c r="C67" s="21">
        <v>77</v>
      </c>
      <c r="D67" s="22" t="s">
        <v>520</v>
      </c>
      <c r="E67" s="46">
        <v>433</v>
      </c>
      <c r="F67" s="23">
        <f t="shared" si="55"/>
        <v>43.300000000000004</v>
      </c>
      <c r="G67" s="23">
        <f t="shared" si="56"/>
        <v>8.2270000000000003</v>
      </c>
      <c r="H67" s="23">
        <f t="shared" si="57"/>
        <v>484.52699999999999</v>
      </c>
      <c r="J67" s="10">
        <f t="shared" si="58"/>
        <v>0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K67" s="24">
        <f t="shared" si="59"/>
        <v>0</v>
      </c>
      <c r="AL67" s="24">
        <f t="shared" si="60"/>
        <v>0</v>
      </c>
      <c r="AM67" s="24">
        <f t="shared" si="61"/>
        <v>0</v>
      </c>
      <c r="AN67" s="24">
        <f t="shared" si="62"/>
        <v>0</v>
      </c>
      <c r="AO67" s="24">
        <f t="shared" si="63"/>
        <v>0</v>
      </c>
      <c r="AP67" s="24">
        <f t="shared" si="64"/>
        <v>0</v>
      </c>
      <c r="AQ67" s="24">
        <f t="shared" si="65"/>
        <v>0</v>
      </c>
      <c r="AR67" s="24">
        <f t="shared" si="66"/>
        <v>0</v>
      </c>
      <c r="AS67" s="24">
        <f t="shared" si="67"/>
        <v>0</v>
      </c>
      <c r="AT67" s="24">
        <f t="shared" si="68"/>
        <v>0</v>
      </c>
      <c r="AU67" s="24">
        <f t="shared" si="69"/>
        <v>0</v>
      </c>
      <c r="AV67" s="24">
        <f t="shared" si="70"/>
        <v>0</v>
      </c>
      <c r="AW67" s="24">
        <f t="shared" si="71"/>
        <v>0</v>
      </c>
      <c r="AX67" s="24">
        <f t="shared" si="72"/>
        <v>0</v>
      </c>
      <c r="AY67" s="24">
        <f t="shared" si="73"/>
        <v>0</v>
      </c>
      <c r="AZ67" s="24">
        <f t="shared" si="74"/>
        <v>0</v>
      </c>
      <c r="BA67" s="24">
        <f t="shared" si="75"/>
        <v>0</v>
      </c>
      <c r="BB67" s="24">
        <f t="shared" si="76"/>
        <v>0</v>
      </c>
      <c r="BC67" s="24">
        <f t="shared" si="77"/>
        <v>0</v>
      </c>
      <c r="BD67" s="24">
        <f t="shared" si="78"/>
        <v>0</v>
      </c>
      <c r="BE67" s="24">
        <f t="shared" si="79"/>
        <v>0</v>
      </c>
      <c r="BF67" s="24">
        <f t="shared" si="80"/>
        <v>0</v>
      </c>
      <c r="BG67" s="24">
        <f t="shared" si="81"/>
        <v>0</v>
      </c>
      <c r="BH67" s="24">
        <f t="shared" si="82"/>
        <v>0</v>
      </c>
      <c r="BI67" s="24">
        <f t="shared" si="83"/>
        <v>0</v>
      </c>
      <c r="BJ67" s="20" t="s">
        <v>516</v>
      </c>
      <c r="BK67" s="26" t="s">
        <v>517</v>
      </c>
      <c r="BL67" s="49">
        <f t="shared" si="84"/>
        <v>0</v>
      </c>
    </row>
    <row r="68" spans="1:64" ht="34.5" hidden="1" customHeight="1">
      <c r="A68" s="10" t="s">
        <v>516</v>
      </c>
      <c r="B68" s="26" t="s">
        <v>517</v>
      </c>
      <c r="C68" s="76">
        <v>78</v>
      </c>
      <c r="D68" s="29" t="s">
        <v>521</v>
      </c>
      <c r="E68" s="48">
        <v>189.21</v>
      </c>
      <c r="F68" s="23">
        <f t="shared" si="55"/>
        <v>18.921000000000003</v>
      </c>
      <c r="G68" s="23">
        <f t="shared" si="56"/>
        <v>3.5949900000000006</v>
      </c>
      <c r="H68" s="23">
        <f t="shared" si="57"/>
        <v>211.72599</v>
      </c>
      <c r="J68" s="10">
        <f t="shared" si="58"/>
        <v>84</v>
      </c>
      <c r="K68" s="10">
        <v>20</v>
      </c>
      <c r="L68" s="10">
        <v>8</v>
      </c>
      <c r="M68" s="10">
        <v>8</v>
      </c>
      <c r="N68" s="10"/>
      <c r="O68" s="10">
        <v>8</v>
      </c>
      <c r="P68" s="10"/>
      <c r="Q68" s="10"/>
      <c r="R68" s="10"/>
      <c r="S68" s="10">
        <v>8</v>
      </c>
      <c r="T68" s="10">
        <v>4</v>
      </c>
      <c r="U68" s="10"/>
      <c r="V68" s="10"/>
      <c r="W68" s="10"/>
      <c r="X68" s="10">
        <v>4</v>
      </c>
      <c r="Y68" s="10">
        <v>4</v>
      </c>
      <c r="Z68" s="10"/>
      <c r="AA68" s="10"/>
      <c r="AB68" s="10"/>
      <c r="AC68" s="10"/>
      <c r="AD68" s="10">
        <v>10</v>
      </c>
      <c r="AE68" s="10">
        <v>2</v>
      </c>
      <c r="AF68" s="10"/>
      <c r="AG68" s="10">
        <v>5</v>
      </c>
      <c r="AH68" s="10"/>
      <c r="AI68" s="10">
        <v>3</v>
      </c>
      <c r="AK68" s="24">
        <f t="shared" si="59"/>
        <v>4234.5198</v>
      </c>
      <c r="AL68" s="24">
        <f t="shared" si="60"/>
        <v>1693.80792</v>
      </c>
      <c r="AM68" s="24">
        <f t="shared" si="61"/>
        <v>1693.80792</v>
      </c>
      <c r="AN68" s="24">
        <f t="shared" si="62"/>
        <v>0</v>
      </c>
      <c r="AO68" s="24">
        <f t="shared" si="63"/>
        <v>1693.80792</v>
      </c>
      <c r="AP68" s="24">
        <f t="shared" si="64"/>
        <v>0</v>
      </c>
      <c r="AQ68" s="24">
        <f t="shared" si="65"/>
        <v>0</v>
      </c>
      <c r="AR68" s="24">
        <f t="shared" si="66"/>
        <v>0</v>
      </c>
      <c r="AS68" s="24">
        <f t="shared" si="67"/>
        <v>1693.80792</v>
      </c>
      <c r="AT68" s="24">
        <f t="shared" si="68"/>
        <v>846.90395999999998</v>
      </c>
      <c r="AU68" s="24">
        <f t="shared" si="69"/>
        <v>0</v>
      </c>
      <c r="AV68" s="24">
        <f t="shared" si="70"/>
        <v>0</v>
      </c>
      <c r="AW68" s="24">
        <f t="shared" si="71"/>
        <v>0</v>
      </c>
      <c r="AX68" s="24">
        <f t="shared" si="72"/>
        <v>846.90395999999998</v>
      </c>
      <c r="AY68" s="24">
        <f t="shared" si="73"/>
        <v>846.90395999999998</v>
      </c>
      <c r="AZ68" s="24">
        <f t="shared" si="74"/>
        <v>0</v>
      </c>
      <c r="BA68" s="24">
        <f t="shared" si="75"/>
        <v>0</v>
      </c>
      <c r="BB68" s="24">
        <f t="shared" si="76"/>
        <v>0</v>
      </c>
      <c r="BC68" s="24">
        <f t="shared" si="77"/>
        <v>0</v>
      </c>
      <c r="BD68" s="24">
        <f t="shared" si="78"/>
        <v>2117.2599</v>
      </c>
      <c r="BE68" s="24">
        <f t="shared" si="79"/>
        <v>423.45197999999999</v>
      </c>
      <c r="BF68" s="24">
        <f t="shared" si="80"/>
        <v>0</v>
      </c>
      <c r="BG68" s="24">
        <f t="shared" si="81"/>
        <v>1058.62995</v>
      </c>
      <c r="BH68" s="24">
        <f t="shared" si="82"/>
        <v>0</v>
      </c>
      <c r="BI68" s="24">
        <f t="shared" si="83"/>
        <v>635.17796999999996</v>
      </c>
      <c r="BJ68" s="20" t="s">
        <v>516</v>
      </c>
      <c r="BK68" s="26" t="s">
        <v>517</v>
      </c>
      <c r="BL68" s="49">
        <f t="shared" si="84"/>
        <v>17784.98316</v>
      </c>
    </row>
    <row r="69" spans="1:64" ht="34.5" hidden="1" customHeight="1">
      <c r="A69" s="10" t="s">
        <v>516</v>
      </c>
      <c r="B69" s="26" t="s">
        <v>517</v>
      </c>
      <c r="C69" s="21">
        <v>78</v>
      </c>
      <c r="D69" s="29" t="s">
        <v>521</v>
      </c>
      <c r="E69" s="46">
        <v>1676</v>
      </c>
      <c r="F69" s="23">
        <f t="shared" si="55"/>
        <v>167.60000000000002</v>
      </c>
      <c r="G69" s="23">
        <f t="shared" si="56"/>
        <v>31.844000000000005</v>
      </c>
      <c r="H69" s="23">
        <f t="shared" si="57"/>
        <v>1875.444</v>
      </c>
      <c r="J69" s="10">
        <f t="shared" si="58"/>
        <v>0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K69" s="24">
        <f t="shared" si="59"/>
        <v>0</v>
      </c>
      <c r="AL69" s="24">
        <f t="shared" si="60"/>
        <v>0</v>
      </c>
      <c r="AM69" s="24">
        <f t="shared" si="61"/>
        <v>0</v>
      </c>
      <c r="AN69" s="24">
        <f t="shared" si="62"/>
        <v>0</v>
      </c>
      <c r="AO69" s="24">
        <f t="shared" si="63"/>
        <v>0</v>
      </c>
      <c r="AP69" s="24">
        <f t="shared" si="64"/>
        <v>0</v>
      </c>
      <c r="AQ69" s="24">
        <f t="shared" si="65"/>
        <v>0</v>
      </c>
      <c r="AR69" s="24">
        <f t="shared" si="66"/>
        <v>0</v>
      </c>
      <c r="AS69" s="24">
        <f t="shared" si="67"/>
        <v>0</v>
      </c>
      <c r="AT69" s="24">
        <f t="shared" si="68"/>
        <v>0</v>
      </c>
      <c r="AU69" s="24">
        <f t="shared" si="69"/>
        <v>0</v>
      </c>
      <c r="AV69" s="24">
        <f t="shared" si="70"/>
        <v>0</v>
      </c>
      <c r="AW69" s="24">
        <f t="shared" si="71"/>
        <v>0</v>
      </c>
      <c r="AX69" s="24">
        <f t="shared" si="72"/>
        <v>0</v>
      </c>
      <c r="AY69" s="24">
        <f t="shared" si="73"/>
        <v>0</v>
      </c>
      <c r="AZ69" s="24">
        <f t="shared" si="74"/>
        <v>0</v>
      </c>
      <c r="BA69" s="24">
        <f t="shared" si="75"/>
        <v>0</v>
      </c>
      <c r="BB69" s="24">
        <f t="shared" si="76"/>
        <v>0</v>
      </c>
      <c r="BC69" s="24">
        <f t="shared" si="77"/>
        <v>0</v>
      </c>
      <c r="BD69" s="24">
        <f t="shared" si="78"/>
        <v>0</v>
      </c>
      <c r="BE69" s="24">
        <f t="shared" si="79"/>
        <v>0</v>
      </c>
      <c r="BF69" s="24">
        <f t="shared" si="80"/>
        <v>0</v>
      </c>
      <c r="BG69" s="24">
        <f t="shared" si="81"/>
        <v>0</v>
      </c>
      <c r="BH69" s="24">
        <f t="shared" si="82"/>
        <v>0</v>
      </c>
      <c r="BI69" s="24">
        <f t="shared" si="83"/>
        <v>0</v>
      </c>
      <c r="BJ69" s="20" t="s">
        <v>516</v>
      </c>
      <c r="BK69" s="26" t="s">
        <v>517</v>
      </c>
      <c r="BL69" s="49">
        <f t="shared" si="84"/>
        <v>0</v>
      </c>
    </row>
    <row r="70" spans="1:64" ht="34.5" hidden="1" customHeight="1">
      <c r="A70" s="10" t="s">
        <v>516</v>
      </c>
      <c r="B70" s="26" t="s">
        <v>517</v>
      </c>
      <c r="C70" s="76">
        <v>79</v>
      </c>
      <c r="D70" s="29" t="s">
        <v>522</v>
      </c>
      <c r="E70" s="48">
        <v>173.44</v>
      </c>
      <c r="F70" s="23">
        <f t="shared" si="55"/>
        <v>17.344000000000001</v>
      </c>
      <c r="G70" s="23">
        <f t="shared" si="56"/>
        <v>3.2953600000000001</v>
      </c>
      <c r="H70" s="23">
        <f t="shared" si="57"/>
        <v>194.07935999999998</v>
      </c>
      <c r="J70" s="10">
        <f t="shared" si="58"/>
        <v>23</v>
      </c>
      <c r="K70" s="10"/>
      <c r="L70" s="10">
        <v>2</v>
      </c>
      <c r="M70" s="10">
        <v>2</v>
      </c>
      <c r="N70" s="10"/>
      <c r="O70" s="10">
        <v>2</v>
      </c>
      <c r="P70" s="10"/>
      <c r="Q70" s="10"/>
      <c r="R70" s="10"/>
      <c r="S70" s="10">
        <v>2</v>
      </c>
      <c r="T70" s="10">
        <v>2</v>
      </c>
      <c r="U70" s="10">
        <v>7</v>
      </c>
      <c r="V70" s="10"/>
      <c r="W70" s="10"/>
      <c r="X70" s="10">
        <v>2</v>
      </c>
      <c r="Y70" s="10">
        <v>2</v>
      </c>
      <c r="Z70" s="10"/>
      <c r="AA70" s="10"/>
      <c r="AB70" s="10"/>
      <c r="AC70" s="10"/>
      <c r="AD70" s="10"/>
      <c r="AE70" s="10">
        <v>2</v>
      </c>
      <c r="AF70" s="10"/>
      <c r="AG70" s="10"/>
      <c r="AH70" s="10"/>
      <c r="AI70" s="10"/>
      <c r="AK70" s="24">
        <f t="shared" si="59"/>
        <v>0</v>
      </c>
      <c r="AL70" s="24">
        <f t="shared" si="60"/>
        <v>388.15871999999996</v>
      </c>
      <c r="AM70" s="24">
        <f t="shared" si="61"/>
        <v>388.15871999999996</v>
      </c>
      <c r="AN70" s="24">
        <f t="shared" si="62"/>
        <v>0</v>
      </c>
      <c r="AO70" s="24">
        <f t="shared" si="63"/>
        <v>388.15871999999996</v>
      </c>
      <c r="AP70" s="24">
        <f t="shared" si="64"/>
        <v>0</v>
      </c>
      <c r="AQ70" s="24">
        <f t="shared" si="65"/>
        <v>0</v>
      </c>
      <c r="AR70" s="24">
        <f t="shared" si="66"/>
        <v>0</v>
      </c>
      <c r="AS70" s="24">
        <f t="shared" si="67"/>
        <v>388.15871999999996</v>
      </c>
      <c r="AT70" s="24">
        <f t="shared" si="68"/>
        <v>388.15871999999996</v>
      </c>
      <c r="AU70" s="24">
        <f t="shared" si="69"/>
        <v>1358.5555199999999</v>
      </c>
      <c r="AV70" s="24">
        <f t="shared" si="70"/>
        <v>0</v>
      </c>
      <c r="AW70" s="24">
        <f t="shared" si="71"/>
        <v>0</v>
      </c>
      <c r="AX70" s="24">
        <f t="shared" si="72"/>
        <v>388.15871999999996</v>
      </c>
      <c r="AY70" s="24">
        <f t="shared" si="73"/>
        <v>388.15871999999996</v>
      </c>
      <c r="AZ70" s="24">
        <f t="shared" si="74"/>
        <v>0</v>
      </c>
      <c r="BA70" s="24">
        <f t="shared" si="75"/>
        <v>0</v>
      </c>
      <c r="BB70" s="24">
        <f t="shared" si="76"/>
        <v>0</v>
      </c>
      <c r="BC70" s="24">
        <f t="shared" si="77"/>
        <v>0</v>
      </c>
      <c r="BD70" s="24">
        <f t="shared" si="78"/>
        <v>0</v>
      </c>
      <c r="BE70" s="24">
        <f t="shared" si="79"/>
        <v>388.15871999999996</v>
      </c>
      <c r="BF70" s="24">
        <f t="shared" si="80"/>
        <v>0</v>
      </c>
      <c r="BG70" s="24">
        <f t="shared" si="81"/>
        <v>0</v>
      </c>
      <c r="BH70" s="24">
        <f t="shared" si="82"/>
        <v>0</v>
      </c>
      <c r="BI70" s="24">
        <f t="shared" si="83"/>
        <v>0</v>
      </c>
      <c r="BJ70" s="20" t="s">
        <v>516</v>
      </c>
      <c r="BK70" s="26" t="s">
        <v>517</v>
      </c>
      <c r="BL70" s="49">
        <f t="shared" si="84"/>
        <v>4463.82528</v>
      </c>
    </row>
    <row r="71" spans="1:64" ht="34.5" hidden="1" customHeight="1">
      <c r="A71" s="10" t="s">
        <v>516</v>
      </c>
      <c r="B71" s="26" t="s">
        <v>517</v>
      </c>
      <c r="C71" s="21">
        <v>79</v>
      </c>
      <c r="D71" s="29" t="s">
        <v>522</v>
      </c>
      <c r="E71" s="46">
        <v>471</v>
      </c>
      <c r="F71" s="23">
        <f t="shared" si="55"/>
        <v>47.1</v>
      </c>
      <c r="G71" s="23">
        <f t="shared" si="56"/>
        <v>8.9489999999999998</v>
      </c>
      <c r="H71" s="23">
        <f t="shared" si="57"/>
        <v>527.04899999999998</v>
      </c>
      <c r="J71" s="10">
        <f t="shared" si="58"/>
        <v>0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K71" s="24">
        <f t="shared" si="59"/>
        <v>0</v>
      </c>
      <c r="AL71" s="24">
        <f t="shared" si="60"/>
        <v>0</v>
      </c>
      <c r="AM71" s="24">
        <f t="shared" si="61"/>
        <v>0</v>
      </c>
      <c r="AN71" s="24">
        <f t="shared" si="62"/>
        <v>0</v>
      </c>
      <c r="AO71" s="24">
        <f t="shared" si="63"/>
        <v>0</v>
      </c>
      <c r="AP71" s="24">
        <f t="shared" si="64"/>
        <v>0</v>
      </c>
      <c r="AQ71" s="24">
        <f t="shared" si="65"/>
        <v>0</v>
      </c>
      <c r="AR71" s="24">
        <f t="shared" si="66"/>
        <v>0</v>
      </c>
      <c r="AS71" s="24">
        <f t="shared" si="67"/>
        <v>0</v>
      </c>
      <c r="AT71" s="24">
        <f t="shared" si="68"/>
        <v>0</v>
      </c>
      <c r="AU71" s="24">
        <f t="shared" si="69"/>
        <v>0</v>
      </c>
      <c r="AV71" s="24">
        <f t="shared" si="70"/>
        <v>0</v>
      </c>
      <c r="AW71" s="24">
        <f t="shared" si="71"/>
        <v>0</v>
      </c>
      <c r="AX71" s="24">
        <f t="shared" si="72"/>
        <v>0</v>
      </c>
      <c r="AY71" s="24">
        <f t="shared" si="73"/>
        <v>0</v>
      </c>
      <c r="AZ71" s="24">
        <f t="shared" si="74"/>
        <v>0</v>
      </c>
      <c r="BA71" s="24">
        <f t="shared" si="75"/>
        <v>0</v>
      </c>
      <c r="BB71" s="24">
        <f t="shared" si="76"/>
        <v>0</v>
      </c>
      <c r="BC71" s="24">
        <f t="shared" si="77"/>
        <v>0</v>
      </c>
      <c r="BD71" s="24">
        <f t="shared" si="78"/>
        <v>0</v>
      </c>
      <c r="BE71" s="24">
        <f t="shared" si="79"/>
        <v>0</v>
      </c>
      <c r="BF71" s="24">
        <f t="shared" si="80"/>
        <v>0</v>
      </c>
      <c r="BG71" s="24">
        <f t="shared" si="81"/>
        <v>0</v>
      </c>
      <c r="BH71" s="24">
        <f t="shared" si="82"/>
        <v>0</v>
      </c>
      <c r="BI71" s="24">
        <f t="shared" si="83"/>
        <v>0</v>
      </c>
      <c r="BJ71" s="20" t="s">
        <v>516</v>
      </c>
      <c r="BK71" s="26" t="s">
        <v>517</v>
      </c>
      <c r="BL71" s="49">
        <f t="shared" si="84"/>
        <v>0</v>
      </c>
    </row>
    <row r="72" spans="1:64" ht="34.5" hidden="1" customHeight="1">
      <c r="A72" s="10" t="s">
        <v>523</v>
      </c>
      <c r="B72" s="20" t="s">
        <v>524</v>
      </c>
      <c r="C72" s="76">
        <v>82</v>
      </c>
      <c r="D72" s="22" t="s">
        <v>525</v>
      </c>
      <c r="E72" s="48">
        <v>1696.06</v>
      </c>
      <c r="F72" s="23">
        <f t="shared" si="55"/>
        <v>169.60599999999999</v>
      </c>
      <c r="G72" s="23">
        <f t="shared" si="56"/>
        <v>32.225139999999996</v>
      </c>
      <c r="H72" s="23">
        <f t="shared" si="57"/>
        <v>1897.89114</v>
      </c>
      <c r="J72" s="10">
        <f t="shared" si="58"/>
        <v>81</v>
      </c>
      <c r="K72" s="10">
        <v>20</v>
      </c>
      <c r="L72" s="10">
        <v>8</v>
      </c>
      <c r="M72" s="10"/>
      <c r="N72" s="10"/>
      <c r="O72" s="10">
        <v>8</v>
      </c>
      <c r="P72" s="10"/>
      <c r="Q72" s="10"/>
      <c r="R72" s="10"/>
      <c r="S72" s="10">
        <v>4</v>
      </c>
      <c r="T72" s="10">
        <v>8</v>
      </c>
      <c r="U72" s="10"/>
      <c r="V72" s="10">
        <v>2</v>
      </c>
      <c r="W72" s="10"/>
      <c r="X72" s="10">
        <v>2</v>
      </c>
      <c r="Y72" s="10">
        <v>4</v>
      </c>
      <c r="Z72" s="10">
        <v>5</v>
      </c>
      <c r="AA72" s="10"/>
      <c r="AB72" s="10"/>
      <c r="AC72" s="10"/>
      <c r="AD72" s="10"/>
      <c r="AE72" s="10">
        <v>6</v>
      </c>
      <c r="AF72" s="10">
        <v>5</v>
      </c>
      <c r="AG72" s="10">
        <v>2</v>
      </c>
      <c r="AH72" s="10">
        <v>5</v>
      </c>
      <c r="AI72" s="10">
        <v>2</v>
      </c>
      <c r="AK72" s="24">
        <f t="shared" si="59"/>
        <v>37957.822800000002</v>
      </c>
      <c r="AL72" s="24">
        <f t="shared" si="60"/>
        <v>15183.12912</v>
      </c>
      <c r="AM72" s="24">
        <f t="shared" si="61"/>
        <v>0</v>
      </c>
      <c r="AN72" s="24">
        <f t="shared" si="62"/>
        <v>0</v>
      </c>
      <c r="AO72" s="24">
        <f t="shared" si="63"/>
        <v>15183.12912</v>
      </c>
      <c r="AP72" s="24">
        <f t="shared" si="64"/>
        <v>0</v>
      </c>
      <c r="AQ72" s="24">
        <f t="shared" si="65"/>
        <v>0</v>
      </c>
      <c r="AR72" s="24">
        <f t="shared" si="66"/>
        <v>0</v>
      </c>
      <c r="AS72" s="24">
        <f t="shared" si="67"/>
        <v>7591.5645599999998</v>
      </c>
      <c r="AT72" s="24">
        <f t="shared" si="68"/>
        <v>15183.12912</v>
      </c>
      <c r="AU72" s="24">
        <f t="shared" si="69"/>
        <v>0</v>
      </c>
      <c r="AV72" s="24">
        <f t="shared" si="70"/>
        <v>3795.7822799999999</v>
      </c>
      <c r="AW72" s="24">
        <f t="shared" si="71"/>
        <v>0</v>
      </c>
      <c r="AX72" s="24">
        <f t="shared" si="72"/>
        <v>3795.7822799999999</v>
      </c>
      <c r="AY72" s="24">
        <f t="shared" si="73"/>
        <v>7591.5645599999998</v>
      </c>
      <c r="AZ72" s="24">
        <f t="shared" si="74"/>
        <v>9489.4557000000004</v>
      </c>
      <c r="BA72" s="24">
        <f t="shared" si="75"/>
        <v>0</v>
      </c>
      <c r="BB72" s="24">
        <f t="shared" si="76"/>
        <v>0</v>
      </c>
      <c r="BC72" s="24">
        <f t="shared" si="77"/>
        <v>0</v>
      </c>
      <c r="BD72" s="24">
        <f t="shared" si="78"/>
        <v>0</v>
      </c>
      <c r="BE72" s="24">
        <f t="shared" si="79"/>
        <v>11387.34684</v>
      </c>
      <c r="BF72" s="24">
        <f t="shared" si="80"/>
        <v>9489.4557000000004</v>
      </c>
      <c r="BG72" s="24">
        <f t="shared" si="81"/>
        <v>3795.7822799999999</v>
      </c>
      <c r="BH72" s="24">
        <f t="shared" si="82"/>
        <v>9489.4557000000004</v>
      </c>
      <c r="BI72" s="24">
        <f t="shared" si="83"/>
        <v>3795.7822799999999</v>
      </c>
      <c r="BJ72" s="20" t="s">
        <v>523</v>
      </c>
      <c r="BK72" s="20" t="s">
        <v>524</v>
      </c>
      <c r="BL72" s="49">
        <f t="shared" si="84"/>
        <v>153729.18234000003</v>
      </c>
    </row>
    <row r="73" spans="1:64" ht="34.5" hidden="1" customHeight="1">
      <c r="A73" s="10" t="s">
        <v>523</v>
      </c>
      <c r="B73" s="20" t="s">
        <v>524</v>
      </c>
      <c r="C73" s="21">
        <v>82</v>
      </c>
      <c r="D73" s="22" t="s">
        <v>525</v>
      </c>
      <c r="E73" s="46">
        <v>4330</v>
      </c>
      <c r="F73" s="23">
        <f t="shared" si="55"/>
        <v>433</v>
      </c>
      <c r="G73" s="23">
        <f t="shared" si="56"/>
        <v>82.27</v>
      </c>
      <c r="H73" s="23">
        <f t="shared" si="57"/>
        <v>4845.2700000000004</v>
      </c>
      <c r="J73" s="10">
        <f t="shared" si="58"/>
        <v>0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K73" s="24">
        <f t="shared" si="59"/>
        <v>0</v>
      </c>
      <c r="AL73" s="24">
        <f t="shared" si="60"/>
        <v>0</v>
      </c>
      <c r="AM73" s="24">
        <f t="shared" si="61"/>
        <v>0</v>
      </c>
      <c r="AN73" s="24">
        <f t="shared" si="62"/>
        <v>0</v>
      </c>
      <c r="AO73" s="24">
        <f t="shared" si="63"/>
        <v>0</v>
      </c>
      <c r="AP73" s="24">
        <f t="shared" si="64"/>
        <v>0</v>
      </c>
      <c r="AQ73" s="24">
        <f t="shared" si="65"/>
        <v>0</v>
      </c>
      <c r="AR73" s="24">
        <f t="shared" si="66"/>
        <v>0</v>
      </c>
      <c r="AS73" s="24">
        <f t="shared" si="67"/>
        <v>0</v>
      </c>
      <c r="AT73" s="24">
        <f t="shared" si="68"/>
        <v>0</v>
      </c>
      <c r="AU73" s="24">
        <f t="shared" si="69"/>
        <v>0</v>
      </c>
      <c r="AV73" s="24">
        <f t="shared" si="70"/>
        <v>0</v>
      </c>
      <c r="AW73" s="24">
        <f t="shared" si="71"/>
        <v>0</v>
      </c>
      <c r="AX73" s="24">
        <f t="shared" si="72"/>
        <v>0</v>
      </c>
      <c r="AY73" s="24">
        <f t="shared" si="73"/>
        <v>0</v>
      </c>
      <c r="AZ73" s="24">
        <f t="shared" si="74"/>
        <v>0</v>
      </c>
      <c r="BA73" s="24">
        <f t="shared" si="75"/>
        <v>0</v>
      </c>
      <c r="BB73" s="24">
        <f t="shared" si="76"/>
        <v>0</v>
      </c>
      <c r="BC73" s="24">
        <f t="shared" si="77"/>
        <v>0</v>
      </c>
      <c r="BD73" s="24">
        <f t="shared" si="78"/>
        <v>0</v>
      </c>
      <c r="BE73" s="24">
        <f t="shared" si="79"/>
        <v>0</v>
      </c>
      <c r="BF73" s="24">
        <f t="shared" si="80"/>
        <v>0</v>
      </c>
      <c r="BG73" s="24">
        <f t="shared" si="81"/>
        <v>0</v>
      </c>
      <c r="BH73" s="24">
        <f t="shared" si="82"/>
        <v>0</v>
      </c>
      <c r="BI73" s="24">
        <f t="shared" si="83"/>
        <v>0</v>
      </c>
      <c r="BJ73" s="20" t="s">
        <v>523</v>
      </c>
      <c r="BK73" s="20" t="s">
        <v>524</v>
      </c>
      <c r="BL73" s="49">
        <f t="shared" si="84"/>
        <v>0</v>
      </c>
    </row>
    <row r="74" spans="1:64" ht="34.5" hidden="1" customHeight="1">
      <c r="A74" s="10" t="s">
        <v>523</v>
      </c>
      <c r="B74" s="20" t="s">
        <v>524</v>
      </c>
      <c r="C74" s="76">
        <v>83</v>
      </c>
      <c r="D74" s="22" t="s">
        <v>526</v>
      </c>
      <c r="E74" s="48">
        <v>1809.13</v>
      </c>
      <c r="F74" s="23">
        <f t="shared" si="55"/>
        <v>180.91300000000001</v>
      </c>
      <c r="G74" s="23">
        <f t="shared" si="56"/>
        <v>34.373470000000005</v>
      </c>
      <c r="H74" s="23">
        <f t="shared" si="57"/>
        <v>2024.4164700000001</v>
      </c>
      <c r="J74" s="10">
        <f t="shared" si="58"/>
        <v>2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>
        <v>2</v>
      </c>
      <c r="AA74" s="10"/>
      <c r="AB74" s="10"/>
      <c r="AC74" s="10"/>
      <c r="AD74" s="10"/>
      <c r="AE74" s="10"/>
      <c r="AF74" s="10"/>
      <c r="AG74" s="10"/>
      <c r="AH74" s="10"/>
      <c r="AI74" s="10"/>
      <c r="AK74" s="24">
        <f t="shared" si="59"/>
        <v>0</v>
      </c>
      <c r="AL74" s="24">
        <f t="shared" si="60"/>
        <v>0</v>
      </c>
      <c r="AM74" s="24">
        <f t="shared" si="61"/>
        <v>0</v>
      </c>
      <c r="AN74" s="24">
        <f t="shared" si="62"/>
        <v>0</v>
      </c>
      <c r="AO74" s="24">
        <f t="shared" si="63"/>
        <v>0</v>
      </c>
      <c r="AP74" s="24">
        <f t="shared" si="64"/>
        <v>0</v>
      </c>
      <c r="AQ74" s="24">
        <f t="shared" si="65"/>
        <v>0</v>
      </c>
      <c r="AR74" s="24">
        <f t="shared" si="66"/>
        <v>0</v>
      </c>
      <c r="AS74" s="24">
        <f t="shared" si="67"/>
        <v>0</v>
      </c>
      <c r="AT74" s="24">
        <f t="shared" si="68"/>
        <v>0</v>
      </c>
      <c r="AU74" s="24">
        <f t="shared" si="69"/>
        <v>0</v>
      </c>
      <c r="AV74" s="24">
        <f t="shared" si="70"/>
        <v>0</v>
      </c>
      <c r="AW74" s="24">
        <f t="shared" si="71"/>
        <v>0</v>
      </c>
      <c r="AX74" s="24">
        <f t="shared" si="72"/>
        <v>0</v>
      </c>
      <c r="AY74" s="24">
        <f t="shared" si="73"/>
        <v>0</v>
      </c>
      <c r="AZ74" s="24">
        <f t="shared" si="74"/>
        <v>4048.8329400000002</v>
      </c>
      <c r="BA74" s="24">
        <f t="shared" si="75"/>
        <v>0</v>
      </c>
      <c r="BB74" s="24">
        <f t="shared" si="76"/>
        <v>0</v>
      </c>
      <c r="BC74" s="24">
        <f t="shared" si="77"/>
        <v>0</v>
      </c>
      <c r="BD74" s="24">
        <f t="shared" si="78"/>
        <v>0</v>
      </c>
      <c r="BE74" s="24">
        <f t="shared" si="79"/>
        <v>0</v>
      </c>
      <c r="BF74" s="24">
        <f t="shared" si="80"/>
        <v>0</v>
      </c>
      <c r="BG74" s="24">
        <f t="shared" si="81"/>
        <v>0</v>
      </c>
      <c r="BH74" s="24">
        <f t="shared" si="82"/>
        <v>0</v>
      </c>
      <c r="BI74" s="24">
        <f t="shared" si="83"/>
        <v>0</v>
      </c>
      <c r="BJ74" s="20" t="s">
        <v>523</v>
      </c>
      <c r="BK74" s="20" t="s">
        <v>524</v>
      </c>
      <c r="BL74" s="49">
        <f t="shared" si="84"/>
        <v>4048.8329400000002</v>
      </c>
    </row>
    <row r="75" spans="1:64" ht="34.5" hidden="1" customHeight="1">
      <c r="A75" s="10" t="s">
        <v>523</v>
      </c>
      <c r="B75" s="20" t="s">
        <v>524</v>
      </c>
      <c r="C75" s="21">
        <v>83</v>
      </c>
      <c r="D75" s="22" t="s">
        <v>526</v>
      </c>
      <c r="E75" s="46">
        <v>4319</v>
      </c>
      <c r="F75" s="23">
        <f t="shared" si="55"/>
        <v>431.90000000000003</v>
      </c>
      <c r="G75" s="23">
        <f t="shared" si="56"/>
        <v>82.061000000000007</v>
      </c>
      <c r="H75" s="23">
        <f t="shared" si="57"/>
        <v>4832.9609999999993</v>
      </c>
      <c r="J75" s="10">
        <f t="shared" si="58"/>
        <v>0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K75" s="24">
        <f t="shared" si="59"/>
        <v>0</v>
      </c>
      <c r="AL75" s="24">
        <f t="shared" si="60"/>
        <v>0</v>
      </c>
      <c r="AM75" s="24">
        <f t="shared" si="61"/>
        <v>0</v>
      </c>
      <c r="AN75" s="24">
        <f t="shared" si="62"/>
        <v>0</v>
      </c>
      <c r="AO75" s="24">
        <f t="shared" si="63"/>
        <v>0</v>
      </c>
      <c r="AP75" s="24">
        <f t="shared" si="64"/>
        <v>0</v>
      </c>
      <c r="AQ75" s="24">
        <f t="shared" si="65"/>
        <v>0</v>
      </c>
      <c r="AR75" s="24">
        <f t="shared" si="66"/>
        <v>0</v>
      </c>
      <c r="AS75" s="24">
        <f t="shared" si="67"/>
        <v>0</v>
      </c>
      <c r="AT75" s="24">
        <f t="shared" si="68"/>
        <v>0</v>
      </c>
      <c r="AU75" s="24">
        <f t="shared" si="69"/>
        <v>0</v>
      </c>
      <c r="AV75" s="24">
        <f t="shared" si="70"/>
        <v>0</v>
      </c>
      <c r="AW75" s="24">
        <f t="shared" si="71"/>
        <v>0</v>
      </c>
      <c r="AX75" s="24">
        <f t="shared" si="72"/>
        <v>0</v>
      </c>
      <c r="AY75" s="24">
        <f t="shared" si="73"/>
        <v>0</v>
      </c>
      <c r="AZ75" s="24">
        <f t="shared" si="74"/>
        <v>0</v>
      </c>
      <c r="BA75" s="24">
        <f t="shared" si="75"/>
        <v>0</v>
      </c>
      <c r="BB75" s="24">
        <f t="shared" si="76"/>
        <v>0</v>
      </c>
      <c r="BC75" s="24">
        <f t="shared" si="77"/>
        <v>0</v>
      </c>
      <c r="BD75" s="24">
        <f t="shared" si="78"/>
        <v>0</v>
      </c>
      <c r="BE75" s="24">
        <f t="shared" si="79"/>
        <v>0</v>
      </c>
      <c r="BF75" s="24">
        <f t="shared" si="80"/>
        <v>0</v>
      </c>
      <c r="BG75" s="24">
        <f t="shared" si="81"/>
        <v>0</v>
      </c>
      <c r="BH75" s="24">
        <f t="shared" si="82"/>
        <v>0</v>
      </c>
      <c r="BI75" s="24">
        <f t="shared" si="83"/>
        <v>0</v>
      </c>
      <c r="BJ75" s="20" t="s">
        <v>523</v>
      </c>
      <c r="BK75" s="20" t="s">
        <v>524</v>
      </c>
      <c r="BL75" s="49">
        <f t="shared" si="84"/>
        <v>0</v>
      </c>
    </row>
    <row r="76" spans="1:64" ht="34.5" hidden="1" customHeight="1">
      <c r="A76" s="10" t="s">
        <v>523</v>
      </c>
      <c r="B76" s="20" t="s">
        <v>524</v>
      </c>
      <c r="C76" s="76">
        <v>84</v>
      </c>
      <c r="D76" s="22" t="s">
        <v>527</v>
      </c>
      <c r="E76" s="48">
        <v>2171.7800000000002</v>
      </c>
      <c r="F76" s="23">
        <f t="shared" si="55"/>
        <v>217.17800000000003</v>
      </c>
      <c r="G76" s="23">
        <f t="shared" si="56"/>
        <v>41.263820000000003</v>
      </c>
      <c r="H76" s="23">
        <f t="shared" si="57"/>
        <v>2430.2218200000002</v>
      </c>
      <c r="J76" s="10">
        <f t="shared" si="58"/>
        <v>26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>
        <v>10</v>
      </c>
      <c r="AE76" s="10">
        <v>6</v>
      </c>
      <c r="AF76" s="10">
        <v>5</v>
      </c>
      <c r="AG76" s="10"/>
      <c r="AH76" s="10">
        <v>5</v>
      </c>
      <c r="AI76" s="10"/>
      <c r="AK76" s="24">
        <f t="shared" si="59"/>
        <v>0</v>
      </c>
      <c r="AL76" s="24">
        <f t="shared" si="60"/>
        <v>0</v>
      </c>
      <c r="AM76" s="24">
        <f t="shared" si="61"/>
        <v>0</v>
      </c>
      <c r="AN76" s="24">
        <f t="shared" si="62"/>
        <v>0</v>
      </c>
      <c r="AO76" s="24">
        <f t="shared" si="63"/>
        <v>0</v>
      </c>
      <c r="AP76" s="24">
        <f t="shared" si="64"/>
        <v>0</v>
      </c>
      <c r="AQ76" s="24">
        <f t="shared" si="65"/>
        <v>0</v>
      </c>
      <c r="AR76" s="24">
        <f t="shared" si="66"/>
        <v>0</v>
      </c>
      <c r="AS76" s="24">
        <f t="shared" si="67"/>
        <v>0</v>
      </c>
      <c r="AT76" s="24">
        <f t="shared" si="68"/>
        <v>0</v>
      </c>
      <c r="AU76" s="24">
        <f t="shared" si="69"/>
        <v>0</v>
      </c>
      <c r="AV76" s="24">
        <f t="shared" si="70"/>
        <v>0</v>
      </c>
      <c r="AW76" s="24">
        <f t="shared" si="71"/>
        <v>0</v>
      </c>
      <c r="AX76" s="24">
        <f t="shared" si="72"/>
        <v>0</v>
      </c>
      <c r="AY76" s="24">
        <f t="shared" si="73"/>
        <v>0</v>
      </c>
      <c r="AZ76" s="24">
        <f t="shared" si="74"/>
        <v>0</v>
      </c>
      <c r="BA76" s="24">
        <f t="shared" si="75"/>
        <v>0</v>
      </c>
      <c r="BB76" s="24">
        <f t="shared" si="76"/>
        <v>0</v>
      </c>
      <c r="BC76" s="24">
        <f t="shared" si="77"/>
        <v>0</v>
      </c>
      <c r="BD76" s="24">
        <f t="shared" si="78"/>
        <v>24302.218200000003</v>
      </c>
      <c r="BE76" s="24">
        <f t="shared" si="79"/>
        <v>14581.33092</v>
      </c>
      <c r="BF76" s="24">
        <f t="shared" si="80"/>
        <v>12151.109100000001</v>
      </c>
      <c r="BG76" s="24">
        <f t="shared" si="81"/>
        <v>0</v>
      </c>
      <c r="BH76" s="24">
        <f t="shared" si="82"/>
        <v>12151.109100000001</v>
      </c>
      <c r="BI76" s="24">
        <f t="shared" si="83"/>
        <v>0</v>
      </c>
      <c r="BJ76" s="20" t="s">
        <v>523</v>
      </c>
      <c r="BK76" s="20" t="s">
        <v>524</v>
      </c>
      <c r="BL76" s="49">
        <f t="shared" si="84"/>
        <v>63185.767320000006</v>
      </c>
    </row>
    <row r="77" spans="1:64" ht="34.5" hidden="1" customHeight="1">
      <c r="A77" s="10" t="s">
        <v>523</v>
      </c>
      <c r="B77" s="20" t="s">
        <v>524</v>
      </c>
      <c r="C77" s="21">
        <v>84</v>
      </c>
      <c r="D77" s="22" t="s">
        <v>527</v>
      </c>
      <c r="E77" s="46">
        <v>5280</v>
      </c>
      <c r="F77" s="23">
        <f t="shared" si="55"/>
        <v>528</v>
      </c>
      <c r="G77" s="23">
        <f t="shared" si="56"/>
        <v>100.32000000000001</v>
      </c>
      <c r="H77" s="23">
        <f t="shared" si="57"/>
        <v>5908.32</v>
      </c>
      <c r="J77" s="10">
        <f t="shared" si="58"/>
        <v>0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K77" s="24">
        <f t="shared" si="59"/>
        <v>0</v>
      </c>
      <c r="AL77" s="24">
        <f t="shared" si="60"/>
        <v>0</v>
      </c>
      <c r="AM77" s="24">
        <f t="shared" si="61"/>
        <v>0</v>
      </c>
      <c r="AN77" s="24">
        <f t="shared" si="62"/>
        <v>0</v>
      </c>
      <c r="AO77" s="24">
        <f t="shared" si="63"/>
        <v>0</v>
      </c>
      <c r="AP77" s="24">
        <f t="shared" si="64"/>
        <v>0</v>
      </c>
      <c r="AQ77" s="24">
        <f t="shared" si="65"/>
        <v>0</v>
      </c>
      <c r="AR77" s="24">
        <f t="shared" si="66"/>
        <v>0</v>
      </c>
      <c r="AS77" s="24">
        <f t="shared" si="67"/>
        <v>0</v>
      </c>
      <c r="AT77" s="24">
        <f t="shared" si="68"/>
        <v>0</v>
      </c>
      <c r="AU77" s="24">
        <f t="shared" si="69"/>
        <v>0</v>
      </c>
      <c r="AV77" s="24">
        <f t="shared" si="70"/>
        <v>0</v>
      </c>
      <c r="AW77" s="24">
        <f t="shared" si="71"/>
        <v>0</v>
      </c>
      <c r="AX77" s="24">
        <f t="shared" si="72"/>
        <v>0</v>
      </c>
      <c r="AY77" s="24">
        <f t="shared" si="73"/>
        <v>0</v>
      </c>
      <c r="AZ77" s="24">
        <f t="shared" si="74"/>
        <v>0</v>
      </c>
      <c r="BA77" s="24">
        <f t="shared" si="75"/>
        <v>0</v>
      </c>
      <c r="BB77" s="24">
        <f t="shared" si="76"/>
        <v>0</v>
      </c>
      <c r="BC77" s="24">
        <f t="shared" si="77"/>
        <v>0</v>
      </c>
      <c r="BD77" s="24">
        <f t="shared" si="78"/>
        <v>0</v>
      </c>
      <c r="BE77" s="24">
        <f t="shared" si="79"/>
        <v>0</v>
      </c>
      <c r="BF77" s="24">
        <f t="shared" si="80"/>
        <v>0</v>
      </c>
      <c r="BG77" s="24">
        <f t="shared" si="81"/>
        <v>0</v>
      </c>
      <c r="BH77" s="24">
        <f t="shared" si="82"/>
        <v>0</v>
      </c>
      <c r="BI77" s="24">
        <f t="shared" si="83"/>
        <v>0</v>
      </c>
      <c r="BJ77" s="20" t="s">
        <v>523</v>
      </c>
      <c r="BK77" s="20" t="s">
        <v>524</v>
      </c>
      <c r="BL77" s="49">
        <f t="shared" si="84"/>
        <v>0</v>
      </c>
    </row>
    <row r="78" spans="1:64" ht="34.5" hidden="1" customHeight="1">
      <c r="A78" s="10" t="s">
        <v>523</v>
      </c>
      <c r="B78" s="20" t="s">
        <v>524</v>
      </c>
      <c r="C78" s="76">
        <v>85</v>
      </c>
      <c r="D78" s="22" t="s">
        <v>528</v>
      </c>
      <c r="E78" s="48">
        <v>2171.7800000000002</v>
      </c>
      <c r="F78" s="23">
        <f t="shared" si="55"/>
        <v>217.17800000000003</v>
      </c>
      <c r="G78" s="23">
        <f t="shared" si="56"/>
        <v>41.263820000000003</v>
      </c>
      <c r="H78" s="23">
        <f t="shared" si="57"/>
        <v>2430.2218200000002</v>
      </c>
      <c r="J78" s="10">
        <f t="shared" si="58"/>
        <v>16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>
        <v>6</v>
      </c>
      <c r="AF78" s="10">
        <v>5</v>
      </c>
      <c r="AG78" s="10"/>
      <c r="AH78" s="10">
        <v>5</v>
      </c>
      <c r="AI78" s="10"/>
      <c r="AK78" s="24">
        <f t="shared" si="59"/>
        <v>0</v>
      </c>
      <c r="AL78" s="24">
        <f t="shared" si="60"/>
        <v>0</v>
      </c>
      <c r="AM78" s="24">
        <f t="shared" si="61"/>
        <v>0</v>
      </c>
      <c r="AN78" s="24">
        <f t="shared" si="62"/>
        <v>0</v>
      </c>
      <c r="AO78" s="24">
        <f t="shared" si="63"/>
        <v>0</v>
      </c>
      <c r="AP78" s="24">
        <f t="shared" si="64"/>
        <v>0</v>
      </c>
      <c r="AQ78" s="24">
        <f t="shared" si="65"/>
        <v>0</v>
      </c>
      <c r="AR78" s="24">
        <f t="shared" si="66"/>
        <v>0</v>
      </c>
      <c r="AS78" s="24">
        <f t="shared" si="67"/>
        <v>0</v>
      </c>
      <c r="AT78" s="24">
        <f t="shared" si="68"/>
        <v>0</v>
      </c>
      <c r="AU78" s="24">
        <f t="shared" si="69"/>
        <v>0</v>
      </c>
      <c r="AV78" s="24">
        <f t="shared" si="70"/>
        <v>0</v>
      </c>
      <c r="AW78" s="24">
        <f t="shared" si="71"/>
        <v>0</v>
      </c>
      <c r="AX78" s="24">
        <f t="shared" si="72"/>
        <v>0</v>
      </c>
      <c r="AY78" s="24">
        <f t="shared" si="73"/>
        <v>0</v>
      </c>
      <c r="AZ78" s="24">
        <f t="shared" si="74"/>
        <v>0</v>
      </c>
      <c r="BA78" s="24">
        <f t="shared" si="75"/>
        <v>0</v>
      </c>
      <c r="BB78" s="24">
        <f t="shared" si="76"/>
        <v>0</v>
      </c>
      <c r="BC78" s="24">
        <f t="shared" si="77"/>
        <v>0</v>
      </c>
      <c r="BD78" s="24">
        <f t="shared" si="78"/>
        <v>0</v>
      </c>
      <c r="BE78" s="24">
        <f t="shared" si="79"/>
        <v>14581.33092</v>
      </c>
      <c r="BF78" s="24">
        <f t="shared" si="80"/>
        <v>12151.109100000001</v>
      </c>
      <c r="BG78" s="24">
        <f t="shared" si="81"/>
        <v>0</v>
      </c>
      <c r="BH78" s="24">
        <f t="shared" si="82"/>
        <v>12151.109100000001</v>
      </c>
      <c r="BI78" s="24">
        <f t="shared" si="83"/>
        <v>0</v>
      </c>
      <c r="BJ78" s="20" t="s">
        <v>523</v>
      </c>
      <c r="BK78" s="20" t="s">
        <v>524</v>
      </c>
      <c r="BL78" s="49">
        <f t="shared" si="84"/>
        <v>38883.549120000003</v>
      </c>
    </row>
    <row r="79" spans="1:64" ht="34.5" hidden="1" customHeight="1">
      <c r="A79" s="10" t="s">
        <v>523</v>
      </c>
      <c r="B79" s="20" t="s">
        <v>524</v>
      </c>
      <c r="C79" s="21">
        <v>85</v>
      </c>
      <c r="D79" s="22" t="s">
        <v>528</v>
      </c>
      <c r="E79" s="46">
        <v>5262</v>
      </c>
      <c r="F79" s="23">
        <f t="shared" si="55"/>
        <v>526.20000000000005</v>
      </c>
      <c r="G79" s="23">
        <f t="shared" si="56"/>
        <v>99.978000000000009</v>
      </c>
      <c r="H79" s="23">
        <f t="shared" si="57"/>
        <v>5888.1779999999999</v>
      </c>
      <c r="J79" s="10">
        <f t="shared" si="58"/>
        <v>0</v>
      </c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K79" s="24">
        <f t="shared" si="59"/>
        <v>0</v>
      </c>
      <c r="AL79" s="24">
        <f t="shared" si="60"/>
        <v>0</v>
      </c>
      <c r="AM79" s="24">
        <f t="shared" si="61"/>
        <v>0</v>
      </c>
      <c r="AN79" s="24">
        <f t="shared" si="62"/>
        <v>0</v>
      </c>
      <c r="AO79" s="24">
        <f t="shared" si="63"/>
        <v>0</v>
      </c>
      <c r="AP79" s="24">
        <f t="shared" si="64"/>
        <v>0</v>
      </c>
      <c r="AQ79" s="24">
        <f t="shared" si="65"/>
        <v>0</v>
      </c>
      <c r="AR79" s="24">
        <f t="shared" si="66"/>
        <v>0</v>
      </c>
      <c r="AS79" s="24">
        <f t="shared" si="67"/>
        <v>0</v>
      </c>
      <c r="AT79" s="24">
        <f t="shared" si="68"/>
        <v>0</v>
      </c>
      <c r="AU79" s="24">
        <f t="shared" si="69"/>
        <v>0</v>
      </c>
      <c r="AV79" s="24">
        <f t="shared" si="70"/>
        <v>0</v>
      </c>
      <c r="AW79" s="24">
        <f t="shared" si="71"/>
        <v>0</v>
      </c>
      <c r="AX79" s="24">
        <f t="shared" si="72"/>
        <v>0</v>
      </c>
      <c r="AY79" s="24">
        <f t="shared" si="73"/>
        <v>0</v>
      </c>
      <c r="AZ79" s="24">
        <f t="shared" si="74"/>
        <v>0</v>
      </c>
      <c r="BA79" s="24">
        <f t="shared" si="75"/>
        <v>0</v>
      </c>
      <c r="BB79" s="24">
        <f t="shared" si="76"/>
        <v>0</v>
      </c>
      <c r="BC79" s="24">
        <f t="shared" si="77"/>
        <v>0</v>
      </c>
      <c r="BD79" s="24">
        <f t="shared" si="78"/>
        <v>0</v>
      </c>
      <c r="BE79" s="24">
        <f t="shared" si="79"/>
        <v>0</v>
      </c>
      <c r="BF79" s="24">
        <f t="shared" si="80"/>
        <v>0</v>
      </c>
      <c r="BG79" s="24">
        <f t="shared" si="81"/>
        <v>0</v>
      </c>
      <c r="BH79" s="24">
        <f t="shared" si="82"/>
        <v>0</v>
      </c>
      <c r="BI79" s="24">
        <f t="shared" si="83"/>
        <v>0</v>
      </c>
      <c r="BJ79" s="20" t="s">
        <v>523</v>
      </c>
      <c r="BK79" s="20" t="s">
        <v>524</v>
      </c>
      <c r="BL79" s="49">
        <f t="shared" si="84"/>
        <v>0</v>
      </c>
    </row>
    <row r="80" spans="1:64" ht="34.5" hidden="1" customHeight="1">
      <c r="A80" s="10" t="s">
        <v>529</v>
      </c>
      <c r="B80" s="10" t="s">
        <v>530</v>
      </c>
      <c r="C80" s="76">
        <v>87</v>
      </c>
      <c r="D80" s="22" t="s">
        <v>531</v>
      </c>
      <c r="E80" s="48">
        <v>2596.21</v>
      </c>
      <c r="F80" s="23">
        <f t="shared" si="55"/>
        <v>259.62100000000004</v>
      </c>
      <c r="G80" s="23">
        <f t="shared" si="56"/>
        <v>49.327990000000007</v>
      </c>
      <c r="H80" s="23">
        <f t="shared" si="57"/>
        <v>2905.1589900000004</v>
      </c>
      <c r="J80" s="190">
        <f t="shared" si="58"/>
        <v>10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>
        <v>5</v>
      </c>
      <c r="W80" s="10"/>
      <c r="X80" s="10"/>
      <c r="Y80" s="10"/>
      <c r="Z80" s="10">
        <v>5</v>
      </c>
      <c r="AA80" s="10"/>
      <c r="AB80" s="10"/>
      <c r="AC80" s="193" t="s">
        <v>800</v>
      </c>
      <c r="AD80" s="193" t="s">
        <v>806</v>
      </c>
      <c r="AE80" s="10"/>
      <c r="AF80" s="193" t="s">
        <v>818</v>
      </c>
      <c r="AG80" s="10"/>
      <c r="AH80" s="193" t="s">
        <v>828</v>
      </c>
      <c r="AI80" s="10"/>
      <c r="AK80" s="24">
        <f t="shared" si="59"/>
        <v>0</v>
      </c>
      <c r="AL80" s="24">
        <f t="shared" si="60"/>
        <v>0</v>
      </c>
      <c r="AM80" s="24">
        <f t="shared" si="61"/>
        <v>0</v>
      </c>
      <c r="AN80" s="24">
        <f t="shared" si="62"/>
        <v>0</v>
      </c>
      <c r="AO80" s="24">
        <f t="shared" si="63"/>
        <v>0</v>
      </c>
      <c r="AP80" s="24">
        <f t="shared" si="64"/>
        <v>0</v>
      </c>
      <c r="AQ80" s="24">
        <f t="shared" si="65"/>
        <v>0</v>
      </c>
      <c r="AR80" s="24">
        <f t="shared" si="66"/>
        <v>0</v>
      </c>
      <c r="AS80" s="24">
        <f t="shared" si="67"/>
        <v>0</v>
      </c>
      <c r="AT80" s="24">
        <f t="shared" si="68"/>
        <v>0</v>
      </c>
      <c r="AU80" s="24">
        <f t="shared" si="69"/>
        <v>0</v>
      </c>
      <c r="AV80" s="24">
        <f t="shared" si="70"/>
        <v>14525.794950000001</v>
      </c>
      <c r="AW80" s="24">
        <f t="shared" si="71"/>
        <v>0</v>
      </c>
      <c r="AX80" s="24">
        <f t="shared" si="72"/>
        <v>0</v>
      </c>
      <c r="AY80" s="24">
        <f t="shared" si="73"/>
        <v>0</v>
      </c>
      <c r="AZ80" s="24">
        <f t="shared" si="74"/>
        <v>14525.794950000001</v>
      </c>
      <c r="BA80" s="24">
        <f t="shared" si="75"/>
        <v>0</v>
      </c>
      <c r="BB80" s="24">
        <f t="shared" si="76"/>
        <v>0</v>
      </c>
      <c r="BC80" s="24" t="e">
        <f t="shared" si="77"/>
        <v>#VALUE!</v>
      </c>
      <c r="BD80" s="24" t="e">
        <f t="shared" si="78"/>
        <v>#VALUE!</v>
      </c>
      <c r="BE80" s="24">
        <f t="shared" si="79"/>
        <v>0</v>
      </c>
      <c r="BF80" s="24" t="e">
        <f t="shared" si="80"/>
        <v>#VALUE!</v>
      </c>
      <c r="BG80" s="24">
        <f t="shared" si="81"/>
        <v>0</v>
      </c>
      <c r="BH80" s="24" t="e">
        <f t="shared" si="82"/>
        <v>#VALUE!</v>
      </c>
      <c r="BI80" s="24">
        <f t="shared" si="83"/>
        <v>0</v>
      </c>
      <c r="BJ80" s="20" t="s">
        <v>529</v>
      </c>
      <c r="BK80" s="20" t="s">
        <v>530</v>
      </c>
      <c r="BL80" s="49" t="e">
        <f t="shared" si="84"/>
        <v>#VALUE!</v>
      </c>
    </row>
    <row r="81" spans="1:64" ht="34.5" hidden="1" customHeight="1">
      <c r="A81" s="10" t="s">
        <v>529</v>
      </c>
      <c r="B81" s="10" t="s">
        <v>530</v>
      </c>
      <c r="C81" s="21">
        <v>87</v>
      </c>
      <c r="D81" s="22" t="s">
        <v>531</v>
      </c>
      <c r="E81" s="46">
        <v>9752</v>
      </c>
      <c r="F81" s="23">
        <f t="shared" si="55"/>
        <v>975.2</v>
      </c>
      <c r="G81" s="23">
        <f t="shared" si="56"/>
        <v>185.28800000000001</v>
      </c>
      <c r="H81" s="23">
        <f t="shared" si="57"/>
        <v>10912.488000000001</v>
      </c>
      <c r="J81" s="10">
        <f t="shared" si="58"/>
        <v>0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K81" s="24">
        <f t="shared" si="59"/>
        <v>0</v>
      </c>
      <c r="AL81" s="24">
        <f t="shared" si="60"/>
        <v>0</v>
      </c>
      <c r="AM81" s="24">
        <f t="shared" si="61"/>
        <v>0</v>
      </c>
      <c r="AN81" s="24">
        <f t="shared" si="62"/>
        <v>0</v>
      </c>
      <c r="AO81" s="24">
        <f t="shared" si="63"/>
        <v>0</v>
      </c>
      <c r="AP81" s="24">
        <f t="shared" si="64"/>
        <v>0</v>
      </c>
      <c r="AQ81" s="24">
        <f t="shared" si="65"/>
        <v>0</v>
      </c>
      <c r="AR81" s="24">
        <f t="shared" si="66"/>
        <v>0</v>
      </c>
      <c r="AS81" s="24">
        <f t="shared" si="67"/>
        <v>0</v>
      </c>
      <c r="AT81" s="24">
        <f t="shared" si="68"/>
        <v>0</v>
      </c>
      <c r="AU81" s="24">
        <f t="shared" si="69"/>
        <v>0</v>
      </c>
      <c r="AV81" s="24">
        <f t="shared" si="70"/>
        <v>0</v>
      </c>
      <c r="AW81" s="24">
        <f t="shared" si="71"/>
        <v>0</v>
      </c>
      <c r="AX81" s="24">
        <f t="shared" si="72"/>
        <v>0</v>
      </c>
      <c r="AY81" s="24">
        <f t="shared" si="73"/>
        <v>0</v>
      </c>
      <c r="AZ81" s="24">
        <f t="shared" si="74"/>
        <v>0</v>
      </c>
      <c r="BA81" s="24">
        <f t="shared" si="75"/>
        <v>0</v>
      </c>
      <c r="BB81" s="24">
        <f t="shared" si="76"/>
        <v>0</v>
      </c>
      <c r="BC81" s="24">
        <f t="shared" si="77"/>
        <v>0</v>
      </c>
      <c r="BD81" s="24">
        <f t="shared" si="78"/>
        <v>0</v>
      </c>
      <c r="BE81" s="24">
        <f t="shared" si="79"/>
        <v>0</v>
      </c>
      <c r="BF81" s="24">
        <f t="shared" si="80"/>
        <v>0</v>
      </c>
      <c r="BG81" s="24">
        <f t="shared" si="81"/>
        <v>0</v>
      </c>
      <c r="BH81" s="24">
        <f t="shared" si="82"/>
        <v>0</v>
      </c>
      <c r="BI81" s="24">
        <f t="shared" si="83"/>
        <v>0</v>
      </c>
      <c r="BJ81" s="20" t="s">
        <v>529</v>
      </c>
      <c r="BK81" s="20" t="s">
        <v>530</v>
      </c>
      <c r="BL81" s="49">
        <f t="shared" si="84"/>
        <v>0</v>
      </c>
    </row>
    <row r="82" spans="1:64" ht="34.5" hidden="1" customHeight="1">
      <c r="A82" s="10" t="s">
        <v>532</v>
      </c>
      <c r="B82" s="26" t="s">
        <v>533</v>
      </c>
      <c r="C82" s="76">
        <v>90</v>
      </c>
      <c r="D82" s="22" t="s">
        <v>534</v>
      </c>
      <c r="E82" s="48">
        <v>2473.0300000000002</v>
      </c>
      <c r="F82" s="23">
        <f t="shared" si="55"/>
        <v>247.30300000000003</v>
      </c>
      <c r="G82" s="23">
        <f t="shared" si="56"/>
        <v>46.987570000000005</v>
      </c>
      <c r="H82" s="23">
        <f t="shared" si="57"/>
        <v>2767.3205699999999</v>
      </c>
      <c r="J82" s="10">
        <f t="shared" si="58"/>
        <v>11</v>
      </c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>
        <v>2</v>
      </c>
      <c r="W82" s="10"/>
      <c r="X82" s="10"/>
      <c r="Y82" s="10"/>
      <c r="Z82" s="10"/>
      <c r="AA82" s="10"/>
      <c r="AB82" s="10"/>
      <c r="AC82" s="10"/>
      <c r="AD82" s="10"/>
      <c r="AE82" s="10">
        <v>1</v>
      </c>
      <c r="AF82" s="10">
        <v>4</v>
      </c>
      <c r="AG82" s="10"/>
      <c r="AH82" s="10">
        <v>4</v>
      </c>
      <c r="AI82" s="10"/>
      <c r="AK82" s="24">
        <f t="shared" si="59"/>
        <v>0</v>
      </c>
      <c r="AL82" s="24">
        <f t="shared" si="60"/>
        <v>0</v>
      </c>
      <c r="AM82" s="24">
        <f t="shared" si="61"/>
        <v>0</v>
      </c>
      <c r="AN82" s="24">
        <f t="shared" si="62"/>
        <v>0</v>
      </c>
      <c r="AO82" s="24">
        <f t="shared" si="63"/>
        <v>0</v>
      </c>
      <c r="AP82" s="24">
        <f t="shared" si="64"/>
        <v>0</v>
      </c>
      <c r="AQ82" s="24">
        <f t="shared" si="65"/>
        <v>0</v>
      </c>
      <c r="AR82" s="24">
        <f t="shared" si="66"/>
        <v>0</v>
      </c>
      <c r="AS82" s="24">
        <f t="shared" si="67"/>
        <v>0</v>
      </c>
      <c r="AT82" s="24">
        <f t="shared" si="68"/>
        <v>0</v>
      </c>
      <c r="AU82" s="24">
        <f t="shared" si="69"/>
        <v>0</v>
      </c>
      <c r="AV82" s="24">
        <f t="shared" si="70"/>
        <v>5534.6411399999997</v>
      </c>
      <c r="AW82" s="24">
        <f t="shared" si="71"/>
        <v>0</v>
      </c>
      <c r="AX82" s="24">
        <f t="shared" si="72"/>
        <v>0</v>
      </c>
      <c r="AY82" s="24">
        <f t="shared" si="73"/>
        <v>0</v>
      </c>
      <c r="AZ82" s="24">
        <f t="shared" si="74"/>
        <v>0</v>
      </c>
      <c r="BA82" s="24">
        <f t="shared" si="75"/>
        <v>0</v>
      </c>
      <c r="BB82" s="24">
        <f t="shared" si="76"/>
        <v>0</v>
      </c>
      <c r="BC82" s="24">
        <f t="shared" si="77"/>
        <v>0</v>
      </c>
      <c r="BD82" s="24">
        <f t="shared" si="78"/>
        <v>0</v>
      </c>
      <c r="BE82" s="24">
        <f t="shared" si="79"/>
        <v>2767.3205699999999</v>
      </c>
      <c r="BF82" s="24">
        <f t="shared" si="80"/>
        <v>11069.282279999999</v>
      </c>
      <c r="BG82" s="24">
        <f t="shared" si="81"/>
        <v>0</v>
      </c>
      <c r="BH82" s="24">
        <f t="shared" si="82"/>
        <v>11069.282279999999</v>
      </c>
      <c r="BI82" s="24">
        <f t="shared" si="83"/>
        <v>0</v>
      </c>
      <c r="BJ82" s="20" t="s">
        <v>532</v>
      </c>
      <c r="BK82" s="26" t="s">
        <v>533</v>
      </c>
      <c r="BL82" s="49">
        <f t="shared" si="84"/>
        <v>30440.526269999998</v>
      </c>
    </row>
    <row r="83" spans="1:64" ht="34.5" hidden="1" customHeight="1">
      <c r="A83" s="10" t="s">
        <v>532</v>
      </c>
      <c r="B83" s="26" t="s">
        <v>533</v>
      </c>
      <c r="C83" s="21">
        <v>90</v>
      </c>
      <c r="D83" s="22" t="s">
        <v>534</v>
      </c>
      <c r="E83" s="46">
        <v>15533</v>
      </c>
      <c r="F83" s="23">
        <f t="shared" si="55"/>
        <v>1553.3000000000002</v>
      </c>
      <c r="G83" s="23">
        <f t="shared" si="56"/>
        <v>295.12700000000007</v>
      </c>
      <c r="H83" s="23">
        <f t="shared" si="57"/>
        <v>17381.427</v>
      </c>
      <c r="J83" s="10">
        <f t="shared" si="58"/>
        <v>0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K83" s="24">
        <f t="shared" si="59"/>
        <v>0</v>
      </c>
      <c r="AL83" s="24">
        <f t="shared" si="60"/>
        <v>0</v>
      </c>
      <c r="AM83" s="24">
        <f t="shared" si="61"/>
        <v>0</v>
      </c>
      <c r="AN83" s="24">
        <f t="shared" si="62"/>
        <v>0</v>
      </c>
      <c r="AO83" s="24">
        <f t="shared" si="63"/>
        <v>0</v>
      </c>
      <c r="AP83" s="24">
        <f t="shared" si="64"/>
        <v>0</v>
      </c>
      <c r="AQ83" s="24">
        <f t="shared" si="65"/>
        <v>0</v>
      </c>
      <c r="AR83" s="24">
        <f t="shared" si="66"/>
        <v>0</v>
      </c>
      <c r="AS83" s="24">
        <f t="shared" si="67"/>
        <v>0</v>
      </c>
      <c r="AT83" s="24">
        <f t="shared" si="68"/>
        <v>0</v>
      </c>
      <c r="AU83" s="24">
        <f t="shared" si="69"/>
        <v>0</v>
      </c>
      <c r="AV83" s="24">
        <f t="shared" si="70"/>
        <v>0</v>
      </c>
      <c r="AW83" s="24">
        <f t="shared" si="71"/>
        <v>0</v>
      </c>
      <c r="AX83" s="24">
        <f t="shared" si="72"/>
        <v>0</v>
      </c>
      <c r="AY83" s="24">
        <f t="shared" si="73"/>
        <v>0</v>
      </c>
      <c r="AZ83" s="24">
        <f t="shared" si="74"/>
        <v>0</v>
      </c>
      <c r="BA83" s="24">
        <f t="shared" si="75"/>
        <v>0</v>
      </c>
      <c r="BB83" s="24">
        <f t="shared" si="76"/>
        <v>0</v>
      </c>
      <c r="BC83" s="24">
        <f t="shared" si="77"/>
        <v>0</v>
      </c>
      <c r="BD83" s="24">
        <f t="shared" si="78"/>
        <v>0</v>
      </c>
      <c r="BE83" s="24">
        <f t="shared" si="79"/>
        <v>0</v>
      </c>
      <c r="BF83" s="24">
        <f t="shared" si="80"/>
        <v>0</v>
      </c>
      <c r="BG83" s="24">
        <f t="shared" si="81"/>
        <v>0</v>
      </c>
      <c r="BH83" s="24">
        <f t="shared" si="82"/>
        <v>0</v>
      </c>
      <c r="BI83" s="24">
        <f t="shared" si="83"/>
        <v>0</v>
      </c>
      <c r="BJ83" s="20" t="s">
        <v>532</v>
      </c>
      <c r="BK83" s="26" t="s">
        <v>533</v>
      </c>
      <c r="BL83" s="49">
        <f t="shared" si="84"/>
        <v>0</v>
      </c>
    </row>
    <row r="84" spans="1:64" ht="34.5" hidden="1" customHeight="1">
      <c r="A84" s="10" t="s">
        <v>532</v>
      </c>
      <c r="B84" s="26" t="s">
        <v>533</v>
      </c>
      <c r="C84" s="76">
        <v>91</v>
      </c>
      <c r="D84" s="22" t="s">
        <v>535</v>
      </c>
      <c r="E84" s="48">
        <v>2750.21</v>
      </c>
      <c r="F84" s="23">
        <f t="shared" si="55"/>
        <v>275.02100000000002</v>
      </c>
      <c r="G84" s="23">
        <f t="shared" si="56"/>
        <v>52.253990000000002</v>
      </c>
      <c r="H84" s="23">
        <f t="shared" si="57"/>
        <v>3077.4849900000004</v>
      </c>
      <c r="J84" s="10">
        <f t="shared" si="58"/>
        <v>0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K84" s="24">
        <f t="shared" si="59"/>
        <v>0</v>
      </c>
      <c r="AL84" s="24">
        <f t="shared" si="60"/>
        <v>0</v>
      </c>
      <c r="AM84" s="24">
        <f t="shared" si="61"/>
        <v>0</v>
      </c>
      <c r="AN84" s="24">
        <f t="shared" si="62"/>
        <v>0</v>
      </c>
      <c r="AO84" s="24">
        <f t="shared" si="63"/>
        <v>0</v>
      </c>
      <c r="AP84" s="24">
        <f t="shared" si="64"/>
        <v>0</v>
      </c>
      <c r="AQ84" s="24">
        <f t="shared" si="65"/>
        <v>0</v>
      </c>
      <c r="AR84" s="24">
        <f t="shared" si="66"/>
        <v>0</v>
      </c>
      <c r="AS84" s="24">
        <f t="shared" si="67"/>
        <v>0</v>
      </c>
      <c r="AT84" s="24">
        <f t="shared" si="68"/>
        <v>0</v>
      </c>
      <c r="AU84" s="24">
        <f t="shared" si="69"/>
        <v>0</v>
      </c>
      <c r="AV84" s="24">
        <f t="shared" si="70"/>
        <v>0</v>
      </c>
      <c r="AW84" s="24">
        <f t="shared" si="71"/>
        <v>0</v>
      </c>
      <c r="AX84" s="24">
        <f t="shared" si="72"/>
        <v>0</v>
      </c>
      <c r="AY84" s="24">
        <f t="shared" si="73"/>
        <v>0</v>
      </c>
      <c r="AZ84" s="24">
        <f t="shared" si="74"/>
        <v>0</v>
      </c>
      <c r="BA84" s="24">
        <f t="shared" si="75"/>
        <v>0</v>
      </c>
      <c r="BB84" s="24">
        <f t="shared" si="76"/>
        <v>0</v>
      </c>
      <c r="BC84" s="24">
        <f t="shared" si="77"/>
        <v>0</v>
      </c>
      <c r="BD84" s="24">
        <f t="shared" si="78"/>
        <v>0</v>
      </c>
      <c r="BE84" s="24">
        <f t="shared" si="79"/>
        <v>0</v>
      </c>
      <c r="BF84" s="24">
        <f t="shared" si="80"/>
        <v>0</v>
      </c>
      <c r="BG84" s="24">
        <f t="shared" si="81"/>
        <v>0</v>
      </c>
      <c r="BH84" s="24">
        <f t="shared" si="82"/>
        <v>0</v>
      </c>
      <c r="BI84" s="24">
        <f t="shared" si="83"/>
        <v>0</v>
      </c>
      <c r="BJ84" s="20" t="s">
        <v>532</v>
      </c>
      <c r="BK84" s="26" t="s">
        <v>533</v>
      </c>
      <c r="BL84" s="49">
        <f t="shared" si="84"/>
        <v>0</v>
      </c>
    </row>
    <row r="85" spans="1:64" ht="34.5" hidden="1" customHeight="1">
      <c r="A85" s="10" t="s">
        <v>532</v>
      </c>
      <c r="B85" s="26" t="s">
        <v>533</v>
      </c>
      <c r="C85" s="21">
        <v>91</v>
      </c>
      <c r="D85" s="22" t="s">
        <v>535</v>
      </c>
      <c r="E85" s="46">
        <v>20146</v>
      </c>
      <c r="F85" s="23">
        <f t="shared" si="55"/>
        <v>2014.6000000000001</v>
      </c>
      <c r="G85" s="23">
        <f t="shared" si="56"/>
        <v>382.77400000000006</v>
      </c>
      <c r="H85" s="23">
        <f t="shared" si="57"/>
        <v>22543.374</v>
      </c>
      <c r="J85" s="10">
        <f t="shared" si="58"/>
        <v>0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K85" s="24">
        <f t="shared" si="59"/>
        <v>0</v>
      </c>
      <c r="AL85" s="24">
        <f t="shared" si="60"/>
        <v>0</v>
      </c>
      <c r="AM85" s="24">
        <f t="shared" si="61"/>
        <v>0</v>
      </c>
      <c r="AN85" s="24">
        <f t="shared" si="62"/>
        <v>0</v>
      </c>
      <c r="AO85" s="24">
        <f t="shared" si="63"/>
        <v>0</v>
      </c>
      <c r="AP85" s="24">
        <f t="shared" si="64"/>
        <v>0</v>
      </c>
      <c r="AQ85" s="24">
        <f t="shared" si="65"/>
        <v>0</v>
      </c>
      <c r="AR85" s="24">
        <f t="shared" si="66"/>
        <v>0</v>
      </c>
      <c r="AS85" s="24">
        <f t="shared" si="67"/>
        <v>0</v>
      </c>
      <c r="AT85" s="24">
        <f t="shared" si="68"/>
        <v>0</v>
      </c>
      <c r="AU85" s="24">
        <f t="shared" si="69"/>
        <v>0</v>
      </c>
      <c r="AV85" s="24">
        <f t="shared" si="70"/>
        <v>0</v>
      </c>
      <c r="AW85" s="24">
        <f t="shared" si="71"/>
        <v>0</v>
      </c>
      <c r="AX85" s="24">
        <f t="shared" si="72"/>
        <v>0</v>
      </c>
      <c r="AY85" s="24">
        <f t="shared" si="73"/>
        <v>0</v>
      </c>
      <c r="AZ85" s="24">
        <f t="shared" si="74"/>
        <v>0</v>
      </c>
      <c r="BA85" s="24">
        <f t="shared" si="75"/>
        <v>0</v>
      </c>
      <c r="BB85" s="24">
        <f t="shared" si="76"/>
        <v>0</v>
      </c>
      <c r="BC85" s="24">
        <f t="shared" si="77"/>
        <v>0</v>
      </c>
      <c r="BD85" s="24">
        <f t="shared" si="78"/>
        <v>0</v>
      </c>
      <c r="BE85" s="24">
        <f t="shared" si="79"/>
        <v>0</v>
      </c>
      <c r="BF85" s="24">
        <f t="shared" si="80"/>
        <v>0</v>
      </c>
      <c r="BG85" s="24">
        <f t="shared" si="81"/>
        <v>0</v>
      </c>
      <c r="BH85" s="24">
        <f t="shared" si="82"/>
        <v>0</v>
      </c>
      <c r="BI85" s="24">
        <f t="shared" si="83"/>
        <v>0</v>
      </c>
      <c r="BJ85" s="20" t="s">
        <v>532</v>
      </c>
      <c r="BK85" s="26" t="s">
        <v>533</v>
      </c>
      <c r="BL85" s="49">
        <f t="shared" si="84"/>
        <v>0</v>
      </c>
    </row>
    <row r="86" spans="1:64" ht="34.5" hidden="1" customHeight="1">
      <c r="A86" s="10" t="s">
        <v>536</v>
      </c>
      <c r="B86" s="20" t="s">
        <v>537</v>
      </c>
      <c r="C86" s="76">
        <v>92</v>
      </c>
      <c r="D86" s="22" t="s">
        <v>538</v>
      </c>
      <c r="E86" s="48">
        <v>3640.66</v>
      </c>
      <c r="F86" s="23">
        <f t="shared" si="55"/>
        <v>364.06600000000003</v>
      </c>
      <c r="G86" s="23">
        <f t="shared" si="56"/>
        <v>69.172540000000012</v>
      </c>
      <c r="H86" s="23">
        <f t="shared" si="57"/>
        <v>4073.8985399999997</v>
      </c>
      <c r="J86" s="10">
        <f t="shared" si="58"/>
        <v>6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>
        <v>4</v>
      </c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>
        <v>2</v>
      </c>
      <c r="AK86" s="24">
        <f t="shared" si="59"/>
        <v>0</v>
      </c>
      <c r="AL86" s="24">
        <f t="shared" si="60"/>
        <v>0</v>
      </c>
      <c r="AM86" s="24">
        <f t="shared" si="61"/>
        <v>0</v>
      </c>
      <c r="AN86" s="24">
        <f t="shared" si="62"/>
        <v>0</v>
      </c>
      <c r="AO86" s="24">
        <f t="shared" si="63"/>
        <v>0</v>
      </c>
      <c r="AP86" s="24">
        <f t="shared" si="64"/>
        <v>0</v>
      </c>
      <c r="AQ86" s="24">
        <f t="shared" si="65"/>
        <v>0</v>
      </c>
      <c r="AR86" s="24">
        <f t="shared" si="66"/>
        <v>0</v>
      </c>
      <c r="AS86" s="24">
        <f t="shared" si="67"/>
        <v>0</v>
      </c>
      <c r="AT86" s="24">
        <f t="shared" si="68"/>
        <v>0</v>
      </c>
      <c r="AU86" s="24">
        <f t="shared" si="69"/>
        <v>16295.594159999999</v>
      </c>
      <c r="AV86" s="24">
        <f t="shared" si="70"/>
        <v>0</v>
      </c>
      <c r="AW86" s="24">
        <f t="shared" si="71"/>
        <v>0</v>
      </c>
      <c r="AX86" s="24">
        <f t="shared" si="72"/>
        <v>0</v>
      </c>
      <c r="AY86" s="24">
        <f t="shared" si="73"/>
        <v>0</v>
      </c>
      <c r="AZ86" s="24">
        <f t="shared" si="74"/>
        <v>0</v>
      </c>
      <c r="BA86" s="24">
        <f t="shared" si="75"/>
        <v>0</v>
      </c>
      <c r="BB86" s="24">
        <f t="shared" si="76"/>
        <v>0</v>
      </c>
      <c r="BC86" s="24">
        <f t="shared" si="77"/>
        <v>0</v>
      </c>
      <c r="BD86" s="24">
        <f t="shared" si="78"/>
        <v>0</v>
      </c>
      <c r="BE86" s="24">
        <f t="shared" si="79"/>
        <v>0</v>
      </c>
      <c r="BF86" s="24">
        <f t="shared" si="80"/>
        <v>0</v>
      </c>
      <c r="BG86" s="24">
        <f t="shared" si="81"/>
        <v>0</v>
      </c>
      <c r="BH86" s="24">
        <f t="shared" si="82"/>
        <v>0</v>
      </c>
      <c r="BI86" s="24">
        <f t="shared" si="83"/>
        <v>8147.7970799999994</v>
      </c>
      <c r="BJ86" s="20" t="s">
        <v>536</v>
      </c>
      <c r="BK86" s="20" t="s">
        <v>537</v>
      </c>
      <c r="BL86" s="49">
        <f t="shared" si="84"/>
        <v>24443.391239999997</v>
      </c>
    </row>
    <row r="87" spans="1:64" ht="34.5" hidden="1" customHeight="1">
      <c r="A87" s="10" t="s">
        <v>536</v>
      </c>
      <c r="B87" s="20" t="s">
        <v>537</v>
      </c>
      <c r="C87" s="21">
        <v>92</v>
      </c>
      <c r="D87" s="22" t="s">
        <v>538</v>
      </c>
      <c r="E87" s="46">
        <v>5900</v>
      </c>
      <c r="F87" s="23">
        <f t="shared" si="55"/>
        <v>590</v>
      </c>
      <c r="G87" s="23">
        <f t="shared" si="56"/>
        <v>112.1</v>
      </c>
      <c r="H87" s="23">
        <f t="shared" si="57"/>
        <v>6602.1</v>
      </c>
      <c r="J87" s="10">
        <f t="shared" si="58"/>
        <v>0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K87" s="24">
        <f t="shared" si="59"/>
        <v>0</v>
      </c>
      <c r="AL87" s="24">
        <f t="shared" si="60"/>
        <v>0</v>
      </c>
      <c r="AM87" s="24">
        <f t="shared" si="61"/>
        <v>0</v>
      </c>
      <c r="AN87" s="24">
        <f t="shared" si="62"/>
        <v>0</v>
      </c>
      <c r="AO87" s="24">
        <f t="shared" si="63"/>
        <v>0</v>
      </c>
      <c r="AP87" s="24">
        <f t="shared" si="64"/>
        <v>0</v>
      </c>
      <c r="AQ87" s="24">
        <f t="shared" si="65"/>
        <v>0</v>
      </c>
      <c r="AR87" s="24">
        <f t="shared" si="66"/>
        <v>0</v>
      </c>
      <c r="AS87" s="24">
        <f t="shared" si="67"/>
        <v>0</v>
      </c>
      <c r="AT87" s="24">
        <f t="shared" si="68"/>
        <v>0</v>
      </c>
      <c r="AU87" s="24">
        <f t="shared" si="69"/>
        <v>0</v>
      </c>
      <c r="AV87" s="24">
        <f t="shared" si="70"/>
        <v>0</v>
      </c>
      <c r="AW87" s="24">
        <f t="shared" si="71"/>
        <v>0</v>
      </c>
      <c r="AX87" s="24">
        <f t="shared" si="72"/>
        <v>0</v>
      </c>
      <c r="AY87" s="24">
        <f t="shared" si="73"/>
        <v>0</v>
      </c>
      <c r="AZ87" s="24">
        <f t="shared" si="74"/>
        <v>0</v>
      </c>
      <c r="BA87" s="24">
        <f t="shared" si="75"/>
        <v>0</v>
      </c>
      <c r="BB87" s="24">
        <f t="shared" si="76"/>
        <v>0</v>
      </c>
      <c r="BC87" s="24">
        <f t="shared" si="77"/>
        <v>0</v>
      </c>
      <c r="BD87" s="24">
        <f t="shared" si="78"/>
        <v>0</v>
      </c>
      <c r="BE87" s="24">
        <f t="shared" si="79"/>
        <v>0</v>
      </c>
      <c r="BF87" s="24">
        <f t="shared" si="80"/>
        <v>0</v>
      </c>
      <c r="BG87" s="24">
        <f t="shared" si="81"/>
        <v>0</v>
      </c>
      <c r="BH87" s="24">
        <f t="shared" si="82"/>
        <v>0</v>
      </c>
      <c r="BI87" s="24">
        <f t="shared" si="83"/>
        <v>0</v>
      </c>
      <c r="BJ87" s="20" t="s">
        <v>536</v>
      </c>
      <c r="BK87" s="20" t="s">
        <v>537</v>
      </c>
      <c r="BL87" s="49">
        <f t="shared" si="84"/>
        <v>0</v>
      </c>
    </row>
    <row r="88" spans="1:64" ht="34.5" hidden="1" customHeight="1">
      <c r="A88" s="10" t="s">
        <v>536</v>
      </c>
      <c r="B88" s="20" t="s">
        <v>537</v>
      </c>
      <c r="C88" s="76">
        <v>93</v>
      </c>
      <c r="D88" s="22" t="s">
        <v>539</v>
      </c>
      <c r="E88" s="48">
        <v>4473.55</v>
      </c>
      <c r="F88" s="23">
        <f t="shared" si="55"/>
        <v>447.35500000000002</v>
      </c>
      <c r="G88" s="23">
        <f t="shared" si="56"/>
        <v>84.997450000000001</v>
      </c>
      <c r="H88" s="23">
        <f t="shared" si="57"/>
        <v>5005.9024500000005</v>
      </c>
      <c r="J88" s="10">
        <f t="shared" si="58"/>
        <v>25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>
        <v>4</v>
      </c>
      <c r="V88" s="10"/>
      <c r="W88" s="10"/>
      <c r="X88" s="10"/>
      <c r="Y88" s="10"/>
      <c r="Z88" s="10"/>
      <c r="AA88" s="10"/>
      <c r="AB88" s="10"/>
      <c r="AC88" s="10"/>
      <c r="AD88" s="10">
        <v>4</v>
      </c>
      <c r="AE88" s="10">
        <v>7</v>
      </c>
      <c r="AF88" s="10">
        <v>5</v>
      </c>
      <c r="AG88" s="10"/>
      <c r="AH88" s="10">
        <v>5</v>
      </c>
      <c r="AI88" s="10"/>
      <c r="AK88" s="24">
        <f t="shared" si="59"/>
        <v>0</v>
      </c>
      <c r="AL88" s="24">
        <f t="shared" si="60"/>
        <v>0</v>
      </c>
      <c r="AM88" s="24">
        <f t="shared" si="61"/>
        <v>0</v>
      </c>
      <c r="AN88" s="24">
        <f t="shared" si="62"/>
        <v>0</v>
      </c>
      <c r="AO88" s="24">
        <f t="shared" si="63"/>
        <v>0</v>
      </c>
      <c r="AP88" s="24">
        <f t="shared" si="64"/>
        <v>0</v>
      </c>
      <c r="AQ88" s="24">
        <f t="shared" si="65"/>
        <v>0</v>
      </c>
      <c r="AR88" s="24">
        <f t="shared" si="66"/>
        <v>0</v>
      </c>
      <c r="AS88" s="24">
        <f t="shared" si="67"/>
        <v>0</v>
      </c>
      <c r="AT88" s="24">
        <f t="shared" si="68"/>
        <v>0</v>
      </c>
      <c r="AU88" s="24">
        <f t="shared" si="69"/>
        <v>20023.609800000002</v>
      </c>
      <c r="AV88" s="24">
        <f t="shared" si="70"/>
        <v>0</v>
      </c>
      <c r="AW88" s="24">
        <f t="shared" si="71"/>
        <v>0</v>
      </c>
      <c r="AX88" s="24">
        <f t="shared" si="72"/>
        <v>0</v>
      </c>
      <c r="AY88" s="24">
        <f t="shared" si="73"/>
        <v>0</v>
      </c>
      <c r="AZ88" s="24">
        <f t="shared" si="74"/>
        <v>0</v>
      </c>
      <c r="BA88" s="24">
        <f t="shared" si="75"/>
        <v>0</v>
      </c>
      <c r="BB88" s="24">
        <f t="shared" si="76"/>
        <v>0</v>
      </c>
      <c r="BC88" s="24">
        <f t="shared" si="77"/>
        <v>0</v>
      </c>
      <c r="BD88" s="24">
        <f t="shared" si="78"/>
        <v>20023.609800000002</v>
      </c>
      <c r="BE88" s="24">
        <f t="shared" si="79"/>
        <v>35041.317150000003</v>
      </c>
      <c r="BF88" s="24">
        <f t="shared" si="80"/>
        <v>25029.512250000003</v>
      </c>
      <c r="BG88" s="24">
        <f t="shared" si="81"/>
        <v>0</v>
      </c>
      <c r="BH88" s="24">
        <f t="shared" si="82"/>
        <v>25029.512250000003</v>
      </c>
      <c r="BI88" s="24">
        <f t="shared" si="83"/>
        <v>0</v>
      </c>
      <c r="BJ88" s="20" t="s">
        <v>536</v>
      </c>
      <c r="BK88" s="20" t="s">
        <v>537</v>
      </c>
      <c r="BL88" s="49">
        <f t="shared" si="84"/>
        <v>125147.56125</v>
      </c>
    </row>
    <row r="89" spans="1:64" ht="34.5" hidden="1" customHeight="1">
      <c r="A89" s="10" t="s">
        <v>536</v>
      </c>
      <c r="B89" s="20" t="s">
        <v>537</v>
      </c>
      <c r="C89" s="21">
        <v>93</v>
      </c>
      <c r="D89" s="22" t="s">
        <v>539</v>
      </c>
      <c r="E89" s="46">
        <v>7339</v>
      </c>
      <c r="F89" s="23">
        <f t="shared" si="55"/>
        <v>733.90000000000009</v>
      </c>
      <c r="G89" s="23">
        <f t="shared" si="56"/>
        <v>139.44100000000003</v>
      </c>
      <c r="H89" s="23">
        <f t="shared" si="57"/>
        <v>8212.3410000000003</v>
      </c>
      <c r="J89" s="10">
        <f t="shared" si="58"/>
        <v>0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K89" s="24">
        <f t="shared" si="59"/>
        <v>0</v>
      </c>
      <c r="AL89" s="24">
        <f t="shared" si="60"/>
        <v>0</v>
      </c>
      <c r="AM89" s="24">
        <f t="shared" si="61"/>
        <v>0</v>
      </c>
      <c r="AN89" s="24">
        <f t="shared" si="62"/>
        <v>0</v>
      </c>
      <c r="AO89" s="24">
        <f t="shared" si="63"/>
        <v>0</v>
      </c>
      <c r="AP89" s="24">
        <f t="shared" si="64"/>
        <v>0</v>
      </c>
      <c r="AQ89" s="24">
        <f t="shared" si="65"/>
        <v>0</v>
      </c>
      <c r="AR89" s="24">
        <f t="shared" si="66"/>
        <v>0</v>
      </c>
      <c r="AS89" s="24">
        <f t="shared" si="67"/>
        <v>0</v>
      </c>
      <c r="AT89" s="24">
        <f t="shared" si="68"/>
        <v>0</v>
      </c>
      <c r="AU89" s="24">
        <f t="shared" si="69"/>
        <v>0</v>
      </c>
      <c r="AV89" s="24">
        <f t="shared" si="70"/>
        <v>0</v>
      </c>
      <c r="AW89" s="24">
        <f t="shared" si="71"/>
        <v>0</v>
      </c>
      <c r="AX89" s="24">
        <f t="shared" si="72"/>
        <v>0</v>
      </c>
      <c r="AY89" s="24">
        <f t="shared" si="73"/>
        <v>0</v>
      </c>
      <c r="AZ89" s="24">
        <f t="shared" si="74"/>
        <v>0</v>
      </c>
      <c r="BA89" s="24">
        <f t="shared" si="75"/>
        <v>0</v>
      </c>
      <c r="BB89" s="24">
        <f t="shared" si="76"/>
        <v>0</v>
      </c>
      <c r="BC89" s="24">
        <f t="shared" si="77"/>
        <v>0</v>
      </c>
      <c r="BD89" s="24">
        <f t="shared" si="78"/>
        <v>0</v>
      </c>
      <c r="BE89" s="24">
        <f t="shared" si="79"/>
        <v>0</v>
      </c>
      <c r="BF89" s="24">
        <f t="shared" si="80"/>
        <v>0</v>
      </c>
      <c r="BG89" s="24">
        <f t="shared" si="81"/>
        <v>0</v>
      </c>
      <c r="BH89" s="24">
        <f t="shared" si="82"/>
        <v>0</v>
      </c>
      <c r="BI89" s="24">
        <f t="shared" si="83"/>
        <v>0</v>
      </c>
      <c r="BJ89" s="20" t="s">
        <v>536</v>
      </c>
      <c r="BK89" s="20" t="s">
        <v>537</v>
      </c>
      <c r="BL89" s="49">
        <f t="shared" si="84"/>
        <v>0</v>
      </c>
    </row>
    <row r="90" spans="1:64" ht="34.5" hidden="1" customHeight="1">
      <c r="A90" s="10" t="s">
        <v>536</v>
      </c>
      <c r="B90" s="20" t="s">
        <v>537</v>
      </c>
      <c r="C90" s="76">
        <v>94</v>
      </c>
      <c r="D90" s="22" t="s">
        <v>540</v>
      </c>
      <c r="E90" s="48">
        <v>4615.92</v>
      </c>
      <c r="F90" s="23">
        <f t="shared" si="55"/>
        <v>461.59200000000004</v>
      </c>
      <c r="G90" s="23">
        <f t="shared" si="56"/>
        <v>87.702480000000008</v>
      </c>
      <c r="H90" s="23">
        <f t="shared" si="57"/>
        <v>5165.2144799999996</v>
      </c>
      <c r="J90" s="10">
        <f t="shared" si="58"/>
        <v>109</v>
      </c>
      <c r="K90" s="10">
        <v>20</v>
      </c>
      <c r="L90" s="10">
        <v>8</v>
      </c>
      <c r="M90" s="10">
        <v>6</v>
      </c>
      <c r="N90" s="10"/>
      <c r="O90" s="10">
        <v>8</v>
      </c>
      <c r="P90" s="10">
        <v>8</v>
      </c>
      <c r="Q90" s="10"/>
      <c r="R90" s="10"/>
      <c r="S90" s="10">
        <v>6</v>
      </c>
      <c r="T90" s="10">
        <v>8</v>
      </c>
      <c r="U90" s="10">
        <v>5</v>
      </c>
      <c r="V90" s="10"/>
      <c r="W90" s="10"/>
      <c r="X90" s="10">
        <v>2</v>
      </c>
      <c r="Y90" s="10">
        <v>4</v>
      </c>
      <c r="Z90" s="10">
        <v>8</v>
      </c>
      <c r="AA90" s="10"/>
      <c r="AB90" s="10"/>
      <c r="AC90" s="10">
        <v>4</v>
      </c>
      <c r="AD90" s="10">
        <v>5</v>
      </c>
      <c r="AE90" s="10">
        <v>7</v>
      </c>
      <c r="AF90" s="10">
        <v>5</v>
      </c>
      <c r="AG90" s="10"/>
      <c r="AH90" s="10">
        <v>5</v>
      </c>
      <c r="AI90" s="10"/>
      <c r="AK90" s="24">
        <f t="shared" si="59"/>
        <v>103304.28959999999</v>
      </c>
      <c r="AL90" s="24">
        <f t="shared" si="60"/>
        <v>41321.715839999997</v>
      </c>
      <c r="AM90" s="24">
        <f t="shared" si="61"/>
        <v>30991.28688</v>
      </c>
      <c r="AN90" s="24">
        <f t="shared" si="62"/>
        <v>0</v>
      </c>
      <c r="AO90" s="24">
        <f t="shared" si="63"/>
        <v>41321.715839999997</v>
      </c>
      <c r="AP90" s="24">
        <f t="shared" si="64"/>
        <v>41321.715839999997</v>
      </c>
      <c r="AQ90" s="24">
        <f t="shared" si="65"/>
        <v>0</v>
      </c>
      <c r="AR90" s="24">
        <f t="shared" si="66"/>
        <v>0</v>
      </c>
      <c r="AS90" s="24">
        <f t="shared" si="67"/>
        <v>30991.28688</v>
      </c>
      <c r="AT90" s="24">
        <f t="shared" si="68"/>
        <v>41321.715839999997</v>
      </c>
      <c r="AU90" s="24">
        <f t="shared" si="69"/>
        <v>25826.072399999997</v>
      </c>
      <c r="AV90" s="24">
        <f t="shared" si="70"/>
        <v>0</v>
      </c>
      <c r="AW90" s="24">
        <f t="shared" si="71"/>
        <v>0</v>
      </c>
      <c r="AX90" s="24">
        <f t="shared" si="72"/>
        <v>10330.428959999999</v>
      </c>
      <c r="AY90" s="24">
        <f t="shared" si="73"/>
        <v>20660.857919999999</v>
      </c>
      <c r="AZ90" s="24">
        <f t="shared" si="74"/>
        <v>41321.715839999997</v>
      </c>
      <c r="BA90" s="24">
        <f t="shared" si="75"/>
        <v>0</v>
      </c>
      <c r="BB90" s="24">
        <f t="shared" si="76"/>
        <v>0</v>
      </c>
      <c r="BC90" s="24">
        <f t="shared" si="77"/>
        <v>20660.857919999999</v>
      </c>
      <c r="BD90" s="24">
        <f t="shared" si="78"/>
        <v>25826.072399999997</v>
      </c>
      <c r="BE90" s="24">
        <f t="shared" si="79"/>
        <v>36156.501359999995</v>
      </c>
      <c r="BF90" s="24">
        <f t="shared" si="80"/>
        <v>25826.072399999997</v>
      </c>
      <c r="BG90" s="24">
        <f t="shared" si="81"/>
        <v>0</v>
      </c>
      <c r="BH90" s="24">
        <f t="shared" si="82"/>
        <v>25826.072399999997</v>
      </c>
      <c r="BI90" s="24">
        <f t="shared" si="83"/>
        <v>0</v>
      </c>
      <c r="BJ90" s="20" t="s">
        <v>536</v>
      </c>
      <c r="BK90" s="20" t="s">
        <v>537</v>
      </c>
      <c r="BL90" s="49">
        <f t="shared" si="84"/>
        <v>563008.3783199999</v>
      </c>
    </row>
    <row r="91" spans="1:64" ht="34.5" hidden="1" customHeight="1">
      <c r="A91" s="10" t="s">
        <v>536</v>
      </c>
      <c r="B91" s="20" t="s">
        <v>537</v>
      </c>
      <c r="C91" s="21">
        <v>94</v>
      </c>
      <c r="D91" s="22" t="s">
        <v>540</v>
      </c>
      <c r="E91" s="46">
        <v>10429</v>
      </c>
      <c r="F91" s="23">
        <f t="shared" si="55"/>
        <v>1042.9000000000001</v>
      </c>
      <c r="G91" s="23">
        <f t="shared" si="56"/>
        <v>198.15100000000001</v>
      </c>
      <c r="H91" s="23">
        <f t="shared" si="57"/>
        <v>11670.050999999999</v>
      </c>
      <c r="J91" s="10">
        <f t="shared" si="58"/>
        <v>0</v>
      </c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K91" s="24">
        <f t="shared" si="59"/>
        <v>0</v>
      </c>
      <c r="AL91" s="24">
        <f t="shared" si="60"/>
        <v>0</v>
      </c>
      <c r="AM91" s="24">
        <f t="shared" si="61"/>
        <v>0</v>
      </c>
      <c r="AN91" s="24">
        <f t="shared" si="62"/>
        <v>0</v>
      </c>
      <c r="AO91" s="24">
        <f t="shared" si="63"/>
        <v>0</v>
      </c>
      <c r="AP91" s="24">
        <f t="shared" si="64"/>
        <v>0</v>
      </c>
      <c r="AQ91" s="24">
        <f t="shared" si="65"/>
        <v>0</v>
      </c>
      <c r="AR91" s="24">
        <f t="shared" si="66"/>
        <v>0</v>
      </c>
      <c r="AS91" s="24">
        <f t="shared" si="67"/>
        <v>0</v>
      </c>
      <c r="AT91" s="24">
        <f t="shared" si="68"/>
        <v>0</v>
      </c>
      <c r="AU91" s="24">
        <f t="shared" si="69"/>
        <v>0</v>
      </c>
      <c r="AV91" s="24">
        <f t="shared" si="70"/>
        <v>0</v>
      </c>
      <c r="AW91" s="24">
        <f t="shared" si="71"/>
        <v>0</v>
      </c>
      <c r="AX91" s="24">
        <f t="shared" si="72"/>
        <v>0</v>
      </c>
      <c r="AY91" s="24">
        <f t="shared" si="73"/>
        <v>0</v>
      </c>
      <c r="AZ91" s="24">
        <f t="shared" si="74"/>
        <v>0</v>
      </c>
      <c r="BA91" s="24">
        <f t="shared" si="75"/>
        <v>0</v>
      </c>
      <c r="BB91" s="24">
        <f t="shared" si="76"/>
        <v>0</v>
      </c>
      <c r="BC91" s="24">
        <f t="shared" si="77"/>
        <v>0</v>
      </c>
      <c r="BD91" s="24">
        <f t="shared" si="78"/>
        <v>0</v>
      </c>
      <c r="BE91" s="24">
        <f t="shared" si="79"/>
        <v>0</v>
      </c>
      <c r="BF91" s="24">
        <f t="shared" si="80"/>
        <v>0</v>
      </c>
      <c r="BG91" s="24">
        <f t="shared" si="81"/>
        <v>0</v>
      </c>
      <c r="BH91" s="24">
        <f t="shared" si="82"/>
        <v>0</v>
      </c>
      <c r="BI91" s="24">
        <f t="shared" si="83"/>
        <v>0</v>
      </c>
      <c r="BJ91" s="20" t="s">
        <v>536</v>
      </c>
      <c r="BK91" s="20" t="s">
        <v>537</v>
      </c>
      <c r="BL91" s="49">
        <f t="shared" si="84"/>
        <v>0</v>
      </c>
    </row>
    <row r="92" spans="1:64" ht="34.5" hidden="1" customHeight="1">
      <c r="A92" s="10" t="s">
        <v>529</v>
      </c>
      <c r="B92" s="10" t="s">
        <v>530</v>
      </c>
      <c r="C92" s="76">
        <v>96</v>
      </c>
      <c r="D92" s="22" t="s">
        <v>541</v>
      </c>
      <c r="E92" s="48">
        <v>2769.29</v>
      </c>
      <c r="F92" s="23">
        <f t="shared" si="55"/>
        <v>276.92900000000003</v>
      </c>
      <c r="G92" s="23">
        <f t="shared" si="56"/>
        <v>52.616510000000005</v>
      </c>
      <c r="H92" s="23">
        <f t="shared" si="57"/>
        <v>3098.8355099999999</v>
      </c>
      <c r="J92" s="190">
        <f t="shared" si="58"/>
        <v>21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>
        <v>10</v>
      </c>
      <c r="V92" s="10">
        <v>7</v>
      </c>
      <c r="W92" s="10"/>
      <c r="X92" s="10"/>
      <c r="Y92" s="10"/>
      <c r="Z92" s="10"/>
      <c r="AA92" s="10"/>
      <c r="AB92" s="10"/>
      <c r="AC92" s="10"/>
      <c r="AD92" s="193" t="s">
        <v>807</v>
      </c>
      <c r="AE92" s="193" t="s">
        <v>810</v>
      </c>
      <c r="AF92" s="10">
        <v>2</v>
      </c>
      <c r="AG92" s="10"/>
      <c r="AH92" s="10">
        <v>2</v>
      </c>
      <c r="AI92" s="10"/>
      <c r="AK92" s="24">
        <f t="shared" si="59"/>
        <v>0</v>
      </c>
      <c r="AL92" s="24">
        <f t="shared" si="60"/>
        <v>0</v>
      </c>
      <c r="AM92" s="24">
        <f t="shared" si="61"/>
        <v>0</v>
      </c>
      <c r="AN92" s="24">
        <f t="shared" si="62"/>
        <v>0</v>
      </c>
      <c r="AO92" s="24">
        <f t="shared" si="63"/>
        <v>0</v>
      </c>
      <c r="AP92" s="24">
        <f t="shared" si="64"/>
        <v>0</v>
      </c>
      <c r="AQ92" s="24">
        <f t="shared" si="65"/>
        <v>0</v>
      </c>
      <c r="AR92" s="24">
        <f t="shared" si="66"/>
        <v>0</v>
      </c>
      <c r="AS92" s="24">
        <f t="shared" si="67"/>
        <v>0</v>
      </c>
      <c r="AT92" s="24">
        <f t="shared" si="68"/>
        <v>0</v>
      </c>
      <c r="AU92" s="24">
        <f t="shared" si="69"/>
        <v>30988.355100000001</v>
      </c>
      <c r="AV92" s="24">
        <f t="shared" si="70"/>
        <v>21691.848569999998</v>
      </c>
      <c r="AW92" s="24">
        <f t="shared" si="71"/>
        <v>0</v>
      </c>
      <c r="AX92" s="24">
        <f t="shared" si="72"/>
        <v>0</v>
      </c>
      <c r="AY92" s="24">
        <f t="shared" si="73"/>
        <v>0</v>
      </c>
      <c r="AZ92" s="24">
        <f t="shared" si="74"/>
        <v>0</v>
      </c>
      <c r="BA92" s="24">
        <f t="shared" si="75"/>
        <v>0</v>
      </c>
      <c r="BB92" s="24">
        <f t="shared" si="76"/>
        <v>0</v>
      </c>
      <c r="BC92" s="24">
        <f t="shared" si="77"/>
        <v>0</v>
      </c>
      <c r="BD92" s="24" t="e">
        <f t="shared" si="78"/>
        <v>#VALUE!</v>
      </c>
      <c r="BE92" s="24" t="e">
        <f t="shared" si="79"/>
        <v>#VALUE!</v>
      </c>
      <c r="BF92" s="24">
        <f t="shared" si="80"/>
        <v>6197.6710199999998</v>
      </c>
      <c r="BG92" s="24">
        <f t="shared" si="81"/>
        <v>0</v>
      </c>
      <c r="BH92" s="24">
        <f t="shared" si="82"/>
        <v>6197.6710199999998</v>
      </c>
      <c r="BI92" s="24">
        <f t="shared" si="83"/>
        <v>0</v>
      </c>
      <c r="BJ92" s="20" t="s">
        <v>529</v>
      </c>
      <c r="BK92" s="20" t="s">
        <v>530</v>
      </c>
      <c r="BL92" s="49" t="e">
        <f t="shared" si="84"/>
        <v>#VALUE!</v>
      </c>
    </row>
    <row r="93" spans="1:64" ht="34.5" hidden="1" customHeight="1">
      <c r="A93" s="10" t="s">
        <v>529</v>
      </c>
      <c r="B93" s="10" t="s">
        <v>530</v>
      </c>
      <c r="C93" s="21">
        <v>96</v>
      </c>
      <c r="D93" s="22" t="s">
        <v>541</v>
      </c>
      <c r="E93" s="46">
        <v>9752</v>
      </c>
      <c r="F93" s="23">
        <f t="shared" si="55"/>
        <v>975.2</v>
      </c>
      <c r="G93" s="23">
        <f t="shared" si="56"/>
        <v>185.28800000000001</v>
      </c>
      <c r="H93" s="23">
        <f t="shared" si="57"/>
        <v>10912.488000000001</v>
      </c>
      <c r="J93" s="10">
        <f t="shared" si="58"/>
        <v>0</v>
      </c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K93" s="24">
        <f t="shared" si="59"/>
        <v>0</v>
      </c>
      <c r="AL93" s="24">
        <f t="shared" si="60"/>
        <v>0</v>
      </c>
      <c r="AM93" s="24">
        <f t="shared" si="61"/>
        <v>0</v>
      </c>
      <c r="AN93" s="24">
        <f t="shared" si="62"/>
        <v>0</v>
      </c>
      <c r="AO93" s="24">
        <f t="shared" si="63"/>
        <v>0</v>
      </c>
      <c r="AP93" s="24">
        <f t="shared" si="64"/>
        <v>0</v>
      </c>
      <c r="AQ93" s="24">
        <f t="shared" si="65"/>
        <v>0</v>
      </c>
      <c r="AR93" s="24">
        <f t="shared" si="66"/>
        <v>0</v>
      </c>
      <c r="AS93" s="24">
        <f t="shared" si="67"/>
        <v>0</v>
      </c>
      <c r="AT93" s="24">
        <f t="shared" si="68"/>
        <v>0</v>
      </c>
      <c r="AU93" s="24">
        <f t="shared" si="69"/>
        <v>0</v>
      </c>
      <c r="AV93" s="24">
        <f t="shared" si="70"/>
        <v>0</v>
      </c>
      <c r="AW93" s="24">
        <f t="shared" si="71"/>
        <v>0</v>
      </c>
      <c r="AX93" s="24">
        <f t="shared" si="72"/>
        <v>0</v>
      </c>
      <c r="AY93" s="24">
        <f t="shared" si="73"/>
        <v>0</v>
      </c>
      <c r="AZ93" s="24">
        <f t="shared" si="74"/>
        <v>0</v>
      </c>
      <c r="BA93" s="24">
        <f t="shared" si="75"/>
        <v>0</v>
      </c>
      <c r="BB93" s="24">
        <f t="shared" si="76"/>
        <v>0</v>
      </c>
      <c r="BC93" s="24">
        <f t="shared" si="77"/>
        <v>0</v>
      </c>
      <c r="BD93" s="24">
        <f t="shared" si="78"/>
        <v>0</v>
      </c>
      <c r="BE93" s="24">
        <f t="shared" si="79"/>
        <v>0</v>
      </c>
      <c r="BF93" s="24">
        <f t="shared" si="80"/>
        <v>0</v>
      </c>
      <c r="BG93" s="24">
        <f t="shared" si="81"/>
        <v>0</v>
      </c>
      <c r="BH93" s="24">
        <f t="shared" si="82"/>
        <v>0</v>
      </c>
      <c r="BI93" s="24">
        <f t="shared" si="83"/>
        <v>0</v>
      </c>
      <c r="BJ93" s="20" t="s">
        <v>529</v>
      </c>
      <c r="BK93" s="20" t="s">
        <v>530</v>
      </c>
      <c r="BL93" s="49">
        <f t="shared" si="84"/>
        <v>0</v>
      </c>
    </row>
    <row r="94" spans="1:64" ht="34.5" hidden="1" customHeight="1">
      <c r="A94" s="10" t="s">
        <v>532</v>
      </c>
      <c r="B94" s="26" t="s">
        <v>533</v>
      </c>
      <c r="C94" s="76">
        <v>98</v>
      </c>
      <c r="D94" s="22" t="s">
        <v>542</v>
      </c>
      <c r="E94" s="48">
        <v>2409.96</v>
      </c>
      <c r="F94" s="23">
        <f t="shared" si="55"/>
        <v>240.99600000000001</v>
      </c>
      <c r="G94" s="23">
        <f t="shared" si="56"/>
        <v>45.789239999999999</v>
      </c>
      <c r="H94" s="23">
        <f t="shared" si="57"/>
        <v>2696.7452400000002</v>
      </c>
      <c r="J94" s="190">
        <f t="shared" si="58"/>
        <v>7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>
        <v>2</v>
      </c>
      <c r="W94" s="10"/>
      <c r="X94" s="10"/>
      <c r="Y94" s="10"/>
      <c r="Z94" s="10">
        <v>5</v>
      </c>
      <c r="AA94" s="10"/>
      <c r="AB94" s="10"/>
      <c r="AC94" s="10"/>
      <c r="AD94" s="10"/>
      <c r="AE94" s="193" t="s">
        <v>811</v>
      </c>
      <c r="AF94" s="193" t="s">
        <v>819</v>
      </c>
      <c r="AG94" s="10"/>
      <c r="AH94" s="193" t="s">
        <v>829</v>
      </c>
      <c r="AI94" s="10"/>
      <c r="AK94" s="24">
        <f t="shared" si="59"/>
        <v>0</v>
      </c>
      <c r="AL94" s="24">
        <f t="shared" si="60"/>
        <v>0</v>
      </c>
      <c r="AM94" s="24">
        <f t="shared" si="61"/>
        <v>0</v>
      </c>
      <c r="AN94" s="24">
        <f t="shared" si="62"/>
        <v>0</v>
      </c>
      <c r="AO94" s="24">
        <f t="shared" si="63"/>
        <v>0</v>
      </c>
      <c r="AP94" s="24">
        <f t="shared" si="64"/>
        <v>0</v>
      </c>
      <c r="AQ94" s="24">
        <f t="shared" si="65"/>
        <v>0</v>
      </c>
      <c r="AR94" s="24">
        <f t="shared" si="66"/>
        <v>0</v>
      </c>
      <c r="AS94" s="24">
        <f t="shared" si="67"/>
        <v>0</v>
      </c>
      <c r="AT94" s="24">
        <f t="shared" si="68"/>
        <v>0</v>
      </c>
      <c r="AU94" s="24">
        <f t="shared" si="69"/>
        <v>0</v>
      </c>
      <c r="AV94" s="24">
        <f t="shared" si="70"/>
        <v>5393.4904800000004</v>
      </c>
      <c r="AW94" s="24">
        <f t="shared" si="71"/>
        <v>0</v>
      </c>
      <c r="AX94" s="24">
        <f t="shared" si="72"/>
        <v>0</v>
      </c>
      <c r="AY94" s="24">
        <f t="shared" si="73"/>
        <v>0</v>
      </c>
      <c r="AZ94" s="24">
        <f t="shared" si="74"/>
        <v>13483.726200000001</v>
      </c>
      <c r="BA94" s="24">
        <f t="shared" si="75"/>
        <v>0</v>
      </c>
      <c r="BB94" s="24">
        <f t="shared" si="76"/>
        <v>0</v>
      </c>
      <c r="BC94" s="24">
        <f t="shared" si="77"/>
        <v>0</v>
      </c>
      <c r="BD94" s="24">
        <f t="shared" si="78"/>
        <v>0</v>
      </c>
      <c r="BE94" s="24" t="e">
        <f t="shared" si="79"/>
        <v>#VALUE!</v>
      </c>
      <c r="BF94" s="24" t="e">
        <f t="shared" si="80"/>
        <v>#VALUE!</v>
      </c>
      <c r="BG94" s="24">
        <f t="shared" si="81"/>
        <v>0</v>
      </c>
      <c r="BH94" s="24" t="e">
        <f t="shared" si="82"/>
        <v>#VALUE!</v>
      </c>
      <c r="BI94" s="24">
        <f t="shared" si="83"/>
        <v>0</v>
      </c>
      <c r="BJ94" s="20" t="s">
        <v>532</v>
      </c>
      <c r="BK94" s="26" t="s">
        <v>533</v>
      </c>
      <c r="BL94" s="49" t="e">
        <f t="shared" si="84"/>
        <v>#VALUE!</v>
      </c>
    </row>
    <row r="95" spans="1:64" ht="34.5" hidden="1" customHeight="1">
      <c r="A95" s="10" t="s">
        <v>532</v>
      </c>
      <c r="B95" s="26" t="s">
        <v>533</v>
      </c>
      <c r="C95" s="21">
        <v>98</v>
      </c>
      <c r="D95" s="22" t="s">
        <v>542</v>
      </c>
      <c r="E95" s="46">
        <v>6630</v>
      </c>
      <c r="F95" s="23">
        <f t="shared" si="55"/>
        <v>663</v>
      </c>
      <c r="G95" s="23">
        <f t="shared" si="56"/>
        <v>125.97</v>
      </c>
      <c r="H95" s="23">
        <f t="shared" si="57"/>
        <v>7418.97</v>
      </c>
      <c r="J95" s="10">
        <f t="shared" si="58"/>
        <v>0</v>
      </c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K95" s="24">
        <f t="shared" si="59"/>
        <v>0</v>
      </c>
      <c r="AL95" s="24">
        <f t="shared" si="60"/>
        <v>0</v>
      </c>
      <c r="AM95" s="24">
        <f t="shared" si="61"/>
        <v>0</v>
      </c>
      <c r="AN95" s="24">
        <f t="shared" si="62"/>
        <v>0</v>
      </c>
      <c r="AO95" s="24">
        <f t="shared" si="63"/>
        <v>0</v>
      </c>
      <c r="AP95" s="24">
        <f t="shared" si="64"/>
        <v>0</v>
      </c>
      <c r="AQ95" s="24">
        <f t="shared" si="65"/>
        <v>0</v>
      </c>
      <c r="AR95" s="24">
        <f t="shared" si="66"/>
        <v>0</v>
      </c>
      <c r="AS95" s="24">
        <f t="shared" si="67"/>
        <v>0</v>
      </c>
      <c r="AT95" s="24">
        <f t="shared" si="68"/>
        <v>0</v>
      </c>
      <c r="AU95" s="24">
        <f t="shared" si="69"/>
        <v>0</v>
      </c>
      <c r="AV95" s="24">
        <f t="shared" si="70"/>
        <v>0</v>
      </c>
      <c r="AW95" s="24">
        <f t="shared" si="71"/>
        <v>0</v>
      </c>
      <c r="AX95" s="24">
        <f t="shared" si="72"/>
        <v>0</v>
      </c>
      <c r="AY95" s="24">
        <f t="shared" si="73"/>
        <v>0</v>
      </c>
      <c r="AZ95" s="24">
        <f t="shared" si="74"/>
        <v>0</v>
      </c>
      <c r="BA95" s="24">
        <f t="shared" si="75"/>
        <v>0</v>
      </c>
      <c r="BB95" s="24">
        <f t="shared" si="76"/>
        <v>0</v>
      </c>
      <c r="BC95" s="24">
        <f t="shared" si="77"/>
        <v>0</v>
      </c>
      <c r="BD95" s="24">
        <f t="shared" si="78"/>
        <v>0</v>
      </c>
      <c r="BE95" s="24">
        <f t="shared" si="79"/>
        <v>0</v>
      </c>
      <c r="BF95" s="24">
        <f t="shared" si="80"/>
        <v>0</v>
      </c>
      <c r="BG95" s="24">
        <f t="shared" si="81"/>
        <v>0</v>
      </c>
      <c r="BH95" s="24">
        <f t="shared" si="82"/>
        <v>0</v>
      </c>
      <c r="BI95" s="24">
        <f t="shared" si="83"/>
        <v>0</v>
      </c>
      <c r="BJ95" s="20" t="s">
        <v>532</v>
      </c>
      <c r="BK95" s="26" t="s">
        <v>533</v>
      </c>
      <c r="BL95" s="49">
        <f t="shared" si="84"/>
        <v>0</v>
      </c>
    </row>
    <row r="96" spans="1:64" ht="34.5" hidden="1" customHeight="1">
      <c r="A96" s="10" t="s">
        <v>503</v>
      </c>
      <c r="B96" s="27" t="s">
        <v>504</v>
      </c>
      <c r="C96" s="76">
        <v>99</v>
      </c>
      <c r="D96" s="22" t="s">
        <v>543</v>
      </c>
      <c r="E96" s="48">
        <v>10246.370000000001</v>
      </c>
      <c r="F96" s="23">
        <f t="shared" si="55"/>
        <v>1024.6370000000002</v>
      </c>
      <c r="G96" s="23">
        <f t="shared" si="56"/>
        <v>194.68103000000002</v>
      </c>
      <c r="H96" s="23">
        <f t="shared" si="57"/>
        <v>11465.688030000001</v>
      </c>
      <c r="J96" s="10">
        <f t="shared" si="58"/>
        <v>72</v>
      </c>
      <c r="K96" s="10">
        <v>20</v>
      </c>
      <c r="L96" s="10">
        <v>5</v>
      </c>
      <c r="M96" s="10">
        <v>5</v>
      </c>
      <c r="N96" s="10"/>
      <c r="O96" s="10">
        <v>5</v>
      </c>
      <c r="P96" s="10"/>
      <c r="Q96" s="10"/>
      <c r="R96" s="10"/>
      <c r="S96" s="10">
        <v>2</v>
      </c>
      <c r="T96" s="10"/>
      <c r="U96" s="10"/>
      <c r="V96" s="10"/>
      <c r="W96" s="10"/>
      <c r="X96" s="10"/>
      <c r="Y96" s="10">
        <v>5</v>
      </c>
      <c r="Z96" s="10"/>
      <c r="AA96" s="10"/>
      <c r="AB96" s="10"/>
      <c r="AC96" s="10"/>
      <c r="AD96" s="10">
        <v>5</v>
      </c>
      <c r="AE96" s="10">
        <v>5</v>
      </c>
      <c r="AF96" s="10">
        <v>10</v>
      </c>
      <c r="AG96" s="10"/>
      <c r="AH96" s="10">
        <v>10</v>
      </c>
      <c r="AI96" s="10"/>
      <c r="AK96" s="24">
        <f t="shared" si="59"/>
        <v>229313.76060000004</v>
      </c>
      <c r="AL96" s="24">
        <f t="shared" si="60"/>
        <v>57328.440150000009</v>
      </c>
      <c r="AM96" s="24">
        <f t="shared" si="61"/>
        <v>57328.440150000009</v>
      </c>
      <c r="AN96" s="24">
        <f t="shared" si="62"/>
        <v>0</v>
      </c>
      <c r="AO96" s="24">
        <f t="shared" si="63"/>
        <v>57328.440150000009</v>
      </c>
      <c r="AP96" s="24">
        <f t="shared" si="64"/>
        <v>0</v>
      </c>
      <c r="AQ96" s="24">
        <f t="shared" si="65"/>
        <v>0</v>
      </c>
      <c r="AR96" s="24">
        <f t="shared" si="66"/>
        <v>0</v>
      </c>
      <c r="AS96" s="24">
        <f t="shared" si="67"/>
        <v>22931.376060000002</v>
      </c>
      <c r="AT96" s="24">
        <f t="shared" si="68"/>
        <v>0</v>
      </c>
      <c r="AU96" s="24">
        <f t="shared" si="69"/>
        <v>0</v>
      </c>
      <c r="AV96" s="24">
        <f t="shared" si="70"/>
        <v>0</v>
      </c>
      <c r="AW96" s="24">
        <f t="shared" si="71"/>
        <v>0</v>
      </c>
      <c r="AX96" s="24">
        <f t="shared" si="72"/>
        <v>0</v>
      </c>
      <c r="AY96" s="24">
        <f t="shared" si="73"/>
        <v>57328.440150000009</v>
      </c>
      <c r="AZ96" s="24">
        <f t="shared" si="74"/>
        <v>0</v>
      </c>
      <c r="BA96" s="24">
        <f t="shared" si="75"/>
        <v>0</v>
      </c>
      <c r="BB96" s="24">
        <f t="shared" si="76"/>
        <v>0</v>
      </c>
      <c r="BC96" s="24">
        <f t="shared" si="77"/>
        <v>0</v>
      </c>
      <c r="BD96" s="24">
        <f t="shared" si="78"/>
        <v>57328.440150000009</v>
      </c>
      <c r="BE96" s="24">
        <f t="shared" si="79"/>
        <v>57328.440150000009</v>
      </c>
      <c r="BF96" s="24">
        <f t="shared" si="80"/>
        <v>114656.88030000002</v>
      </c>
      <c r="BG96" s="24">
        <f t="shared" si="81"/>
        <v>0</v>
      </c>
      <c r="BH96" s="24">
        <f t="shared" si="82"/>
        <v>114656.88030000002</v>
      </c>
      <c r="BI96" s="24">
        <f t="shared" si="83"/>
        <v>0</v>
      </c>
      <c r="BJ96" s="20" t="s">
        <v>503</v>
      </c>
      <c r="BK96" s="28" t="s">
        <v>504</v>
      </c>
      <c r="BL96" s="49">
        <f t="shared" si="84"/>
        <v>825529.53816000023</v>
      </c>
    </row>
    <row r="97" spans="1:64" ht="34.5" hidden="1" customHeight="1">
      <c r="A97" s="10" t="s">
        <v>503</v>
      </c>
      <c r="B97" s="27" t="s">
        <v>504</v>
      </c>
      <c r="C97" s="21">
        <v>99</v>
      </c>
      <c r="D97" s="22" t="s">
        <v>543</v>
      </c>
      <c r="E97" s="46">
        <v>22396</v>
      </c>
      <c r="F97" s="23">
        <f t="shared" si="55"/>
        <v>2239.6</v>
      </c>
      <c r="G97" s="23">
        <f t="shared" si="56"/>
        <v>425.524</v>
      </c>
      <c r="H97" s="23">
        <f t="shared" si="57"/>
        <v>25061.124</v>
      </c>
      <c r="J97" s="10">
        <f t="shared" si="58"/>
        <v>0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K97" s="24">
        <f t="shared" si="59"/>
        <v>0</v>
      </c>
      <c r="AL97" s="24">
        <f t="shared" si="60"/>
        <v>0</v>
      </c>
      <c r="AM97" s="24">
        <f t="shared" si="61"/>
        <v>0</v>
      </c>
      <c r="AN97" s="24">
        <f t="shared" si="62"/>
        <v>0</v>
      </c>
      <c r="AO97" s="24">
        <f t="shared" si="63"/>
        <v>0</v>
      </c>
      <c r="AP97" s="24">
        <f t="shared" si="64"/>
        <v>0</v>
      </c>
      <c r="AQ97" s="24">
        <f t="shared" si="65"/>
        <v>0</v>
      </c>
      <c r="AR97" s="24">
        <f t="shared" si="66"/>
        <v>0</v>
      </c>
      <c r="AS97" s="24">
        <f t="shared" si="67"/>
        <v>0</v>
      </c>
      <c r="AT97" s="24">
        <f t="shared" si="68"/>
        <v>0</v>
      </c>
      <c r="AU97" s="24">
        <f t="shared" si="69"/>
        <v>0</v>
      </c>
      <c r="AV97" s="24">
        <f t="shared" si="70"/>
        <v>0</v>
      </c>
      <c r="AW97" s="24">
        <f t="shared" si="71"/>
        <v>0</v>
      </c>
      <c r="AX97" s="24">
        <f t="shared" si="72"/>
        <v>0</v>
      </c>
      <c r="AY97" s="24">
        <f t="shared" si="73"/>
        <v>0</v>
      </c>
      <c r="AZ97" s="24">
        <f t="shared" si="74"/>
        <v>0</v>
      </c>
      <c r="BA97" s="24">
        <f t="shared" si="75"/>
        <v>0</v>
      </c>
      <c r="BB97" s="24">
        <f t="shared" si="76"/>
        <v>0</v>
      </c>
      <c r="BC97" s="24">
        <f t="shared" si="77"/>
        <v>0</v>
      </c>
      <c r="BD97" s="24">
        <f t="shared" si="78"/>
        <v>0</v>
      </c>
      <c r="BE97" s="24">
        <f t="shared" si="79"/>
        <v>0</v>
      </c>
      <c r="BF97" s="24">
        <f t="shared" si="80"/>
        <v>0</v>
      </c>
      <c r="BG97" s="24">
        <f t="shared" si="81"/>
        <v>0</v>
      </c>
      <c r="BH97" s="24">
        <f t="shared" si="82"/>
        <v>0</v>
      </c>
      <c r="BI97" s="24">
        <f t="shared" si="83"/>
        <v>0</v>
      </c>
      <c r="BJ97" s="20" t="s">
        <v>503</v>
      </c>
      <c r="BK97" s="28" t="s">
        <v>504</v>
      </c>
      <c r="BL97" s="49">
        <f t="shared" si="84"/>
        <v>0</v>
      </c>
    </row>
    <row r="98" spans="1:64" ht="34.5" hidden="1" customHeight="1">
      <c r="A98" s="10" t="s">
        <v>503</v>
      </c>
      <c r="B98" s="27" t="s">
        <v>504</v>
      </c>
      <c r="C98" s="76">
        <v>100</v>
      </c>
      <c r="D98" s="22" t="s">
        <v>544</v>
      </c>
      <c r="E98" s="48">
        <v>10246.370000000001</v>
      </c>
      <c r="F98" s="23">
        <f t="shared" si="55"/>
        <v>1024.6370000000002</v>
      </c>
      <c r="G98" s="23">
        <f t="shared" si="56"/>
        <v>194.68103000000002</v>
      </c>
      <c r="H98" s="23">
        <f t="shared" si="57"/>
        <v>11465.688030000001</v>
      </c>
      <c r="J98" s="10">
        <f t="shared" si="58"/>
        <v>72</v>
      </c>
      <c r="K98" s="10">
        <v>20</v>
      </c>
      <c r="L98" s="10">
        <v>5</v>
      </c>
      <c r="M98" s="10">
        <v>5</v>
      </c>
      <c r="N98" s="10"/>
      <c r="O98" s="10">
        <v>5</v>
      </c>
      <c r="P98" s="10"/>
      <c r="Q98" s="10"/>
      <c r="R98" s="10"/>
      <c r="S98" s="10">
        <v>2</v>
      </c>
      <c r="T98" s="10"/>
      <c r="U98" s="10"/>
      <c r="V98" s="10"/>
      <c r="W98" s="10"/>
      <c r="X98" s="10"/>
      <c r="Y98" s="10">
        <v>5</v>
      </c>
      <c r="Z98" s="10"/>
      <c r="AA98" s="10"/>
      <c r="AB98" s="10"/>
      <c r="AC98" s="10"/>
      <c r="AD98" s="10">
        <v>5</v>
      </c>
      <c r="AE98" s="10">
        <v>5</v>
      </c>
      <c r="AF98" s="10">
        <v>10</v>
      </c>
      <c r="AG98" s="10"/>
      <c r="AH98" s="10">
        <v>10</v>
      </c>
      <c r="AI98" s="10"/>
      <c r="AK98" s="24">
        <f t="shared" ref="AK98:AK129" si="85">+K98*$H98</f>
        <v>229313.76060000004</v>
      </c>
      <c r="AL98" s="24">
        <f t="shared" ref="AL98:AL129" si="86">+L98*$H98</f>
        <v>57328.440150000009</v>
      </c>
      <c r="AM98" s="24">
        <f t="shared" ref="AM98:AM129" si="87">+M98*$H98</f>
        <v>57328.440150000009</v>
      </c>
      <c r="AN98" s="24">
        <f t="shared" ref="AN98:AN129" si="88">+N98*$H98</f>
        <v>0</v>
      </c>
      <c r="AO98" s="24">
        <f t="shared" ref="AO98:AO129" si="89">+O98*$H98</f>
        <v>57328.440150000009</v>
      </c>
      <c r="AP98" s="24">
        <f t="shared" ref="AP98:AP129" si="90">+P98*$H98</f>
        <v>0</v>
      </c>
      <c r="AQ98" s="24">
        <f t="shared" ref="AQ98:AQ129" si="91">+Q98*$H98</f>
        <v>0</v>
      </c>
      <c r="AR98" s="24">
        <f t="shared" ref="AR98:AR129" si="92">+R98*$H98</f>
        <v>0</v>
      </c>
      <c r="AS98" s="24">
        <f t="shared" ref="AS98:AS129" si="93">+S98*$H98</f>
        <v>22931.376060000002</v>
      </c>
      <c r="AT98" s="24">
        <f t="shared" ref="AT98:AT129" si="94">+T98*$H98</f>
        <v>0</v>
      </c>
      <c r="AU98" s="24">
        <f t="shared" ref="AU98:AU129" si="95">+U98*$H98</f>
        <v>0</v>
      </c>
      <c r="AV98" s="24">
        <f t="shared" ref="AV98:AV129" si="96">+V98*$H98</f>
        <v>0</v>
      </c>
      <c r="AW98" s="24">
        <f t="shared" ref="AW98:AW129" si="97">+W98*$H98</f>
        <v>0</v>
      </c>
      <c r="AX98" s="24">
        <f t="shared" ref="AX98:AX129" si="98">+X98*$H98</f>
        <v>0</v>
      </c>
      <c r="AY98" s="24">
        <f t="shared" ref="AY98:AY129" si="99">+Y98*$H98</f>
        <v>57328.440150000009</v>
      </c>
      <c r="AZ98" s="24">
        <f t="shared" ref="AZ98:AZ129" si="100">+Z98*$H98</f>
        <v>0</v>
      </c>
      <c r="BA98" s="24">
        <f t="shared" ref="BA98:BA129" si="101">+AA98*$H98</f>
        <v>0</v>
      </c>
      <c r="BB98" s="24">
        <f t="shared" ref="BB98:BB129" si="102">+AB98*$H98</f>
        <v>0</v>
      </c>
      <c r="BC98" s="24">
        <f t="shared" ref="BC98:BC129" si="103">+AC98*$H98</f>
        <v>0</v>
      </c>
      <c r="BD98" s="24">
        <f t="shared" ref="BD98:BD129" si="104">+AD98*$H98</f>
        <v>57328.440150000009</v>
      </c>
      <c r="BE98" s="24">
        <f t="shared" ref="BE98:BE129" si="105">+AE98*$H98</f>
        <v>57328.440150000009</v>
      </c>
      <c r="BF98" s="24">
        <f t="shared" ref="BF98:BF129" si="106">+AF98*$H98</f>
        <v>114656.88030000002</v>
      </c>
      <c r="BG98" s="24">
        <f t="shared" ref="BG98:BG129" si="107">+AG98*$H98</f>
        <v>0</v>
      </c>
      <c r="BH98" s="24">
        <f t="shared" ref="BH98:BH129" si="108">+AH98*$H98</f>
        <v>114656.88030000002</v>
      </c>
      <c r="BI98" s="24">
        <f t="shared" ref="BI98:BI129" si="109">+AI98*$H98</f>
        <v>0</v>
      </c>
      <c r="BJ98" s="20" t="s">
        <v>503</v>
      </c>
      <c r="BK98" s="28" t="s">
        <v>504</v>
      </c>
      <c r="BL98" s="49">
        <f t="shared" si="84"/>
        <v>825529.53816000023</v>
      </c>
    </row>
    <row r="99" spans="1:64" ht="34.5" hidden="1" customHeight="1">
      <c r="A99" s="10" t="s">
        <v>503</v>
      </c>
      <c r="B99" s="27" t="s">
        <v>504</v>
      </c>
      <c r="C99" s="21">
        <v>100</v>
      </c>
      <c r="D99" s="22" t="s">
        <v>544</v>
      </c>
      <c r="E99" s="46">
        <v>22396</v>
      </c>
      <c r="F99" s="23">
        <f t="shared" si="55"/>
        <v>2239.6</v>
      </c>
      <c r="G99" s="23">
        <f t="shared" si="56"/>
        <v>425.524</v>
      </c>
      <c r="H99" s="23">
        <f t="shared" si="57"/>
        <v>25061.124</v>
      </c>
      <c r="J99" s="10">
        <f t="shared" si="58"/>
        <v>0</v>
      </c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K99" s="24">
        <f t="shared" si="85"/>
        <v>0</v>
      </c>
      <c r="AL99" s="24">
        <f t="shared" si="86"/>
        <v>0</v>
      </c>
      <c r="AM99" s="24">
        <f t="shared" si="87"/>
        <v>0</v>
      </c>
      <c r="AN99" s="24">
        <f t="shared" si="88"/>
        <v>0</v>
      </c>
      <c r="AO99" s="24">
        <f t="shared" si="89"/>
        <v>0</v>
      </c>
      <c r="AP99" s="24">
        <f t="shared" si="90"/>
        <v>0</v>
      </c>
      <c r="AQ99" s="24">
        <f t="shared" si="91"/>
        <v>0</v>
      </c>
      <c r="AR99" s="24">
        <f t="shared" si="92"/>
        <v>0</v>
      </c>
      <c r="AS99" s="24">
        <f t="shared" si="93"/>
        <v>0</v>
      </c>
      <c r="AT99" s="24">
        <f t="shared" si="94"/>
        <v>0</v>
      </c>
      <c r="AU99" s="24">
        <f t="shared" si="95"/>
        <v>0</v>
      </c>
      <c r="AV99" s="24">
        <f t="shared" si="96"/>
        <v>0</v>
      </c>
      <c r="AW99" s="24">
        <f t="shared" si="97"/>
        <v>0</v>
      </c>
      <c r="AX99" s="24">
        <f t="shared" si="98"/>
        <v>0</v>
      </c>
      <c r="AY99" s="24">
        <f t="shared" si="99"/>
        <v>0</v>
      </c>
      <c r="AZ99" s="24">
        <f t="shared" si="100"/>
        <v>0</v>
      </c>
      <c r="BA99" s="24">
        <f t="shared" si="101"/>
        <v>0</v>
      </c>
      <c r="BB99" s="24">
        <f t="shared" si="102"/>
        <v>0</v>
      </c>
      <c r="BC99" s="24">
        <f t="shared" si="103"/>
        <v>0</v>
      </c>
      <c r="BD99" s="24">
        <f t="shared" si="104"/>
        <v>0</v>
      </c>
      <c r="BE99" s="24">
        <f t="shared" si="105"/>
        <v>0</v>
      </c>
      <c r="BF99" s="24">
        <f t="shared" si="106"/>
        <v>0</v>
      </c>
      <c r="BG99" s="24">
        <f t="shared" si="107"/>
        <v>0</v>
      </c>
      <c r="BH99" s="24">
        <f t="shared" si="108"/>
        <v>0</v>
      </c>
      <c r="BI99" s="24">
        <f t="shared" si="109"/>
        <v>0</v>
      </c>
      <c r="BJ99" s="20" t="s">
        <v>503</v>
      </c>
      <c r="BK99" s="28" t="s">
        <v>504</v>
      </c>
      <c r="BL99" s="49">
        <f t="shared" si="84"/>
        <v>0</v>
      </c>
    </row>
    <row r="100" spans="1:64" ht="34.5" hidden="1" customHeight="1">
      <c r="A100" s="10" t="s">
        <v>503</v>
      </c>
      <c r="B100" s="27" t="s">
        <v>504</v>
      </c>
      <c r="C100" s="76">
        <v>101</v>
      </c>
      <c r="D100" s="22" t="s">
        <v>545</v>
      </c>
      <c r="E100" s="48">
        <v>13434.85</v>
      </c>
      <c r="F100" s="23">
        <f t="shared" si="55"/>
        <v>1343.4850000000001</v>
      </c>
      <c r="G100" s="23">
        <f t="shared" si="56"/>
        <v>255.26215000000002</v>
      </c>
      <c r="H100" s="23">
        <f t="shared" si="57"/>
        <v>15033.597150000001</v>
      </c>
      <c r="J100" s="10">
        <f t="shared" si="58"/>
        <v>21</v>
      </c>
      <c r="K100" s="6">
        <v>10</v>
      </c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>
        <v>5</v>
      </c>
      <c r="AF100" s="6">
        <v>3</v>
      </c>
      <c r="AG100" s="6"/>
      <c r="AH100" s="6">
        <v>3</v>
      </c>
      <c r="AI100" s="6"/>
      <c r="AK100" s="24">
        <f t="shared" si="85"/>
        <v>150335.97150000001</v>
      </c>
      <c r="AL100" s="24">
        <f t="shared" si="86"/>
        <v>0</v>
      </c>
      <c r="AM100" s="24">
        <f t="shared" si="87"/>
        <v>0</v>
      </c>
      <c r="AN100" s="24">
        <f t="shared" si="88"/>
        <v>0</v>
      </c>
      <c r="AO100" s="24">
        <f t="shared" si="89"/>
        <v>0</v>
      </c>
      <c r="AP100" s="24">
        <f t="shared" si="90"/>
        <v>0</v>
      </c>
      <c r="AQ100" s="24">
        <f t="shared" si="91"/>
        <v>0</v>
      </c>
      <c r="AR100" s="24">
        <f t="shared" si="92"/>
        <v>0</v>
      </c>
      <c r="AS100" s="24">
        <f t="shared" si="93"/>
        <v>0</v>
      </c>
      <c r="AT100" s="24">
        <f t="shared" si="94"/>
        <v>0</v>
      </c>
      <c r="AU100" s="24">
        <f t="shared" si="95"/>
        <v>0</v>
      </c>
      <c r="AV100" s="24">
        <f t="shared" si="96"/>
        <v>0</v>
      </c>
      <c r="AW100" s="24">
        <f t="shared" si="97"/>
        <v>0</v>
      </c>
      <c r="AX100" s="24">
        <f t="shared" si="98"/>
        <v>0</v>
      </c>
      <c r="AY100" s="24">
        <f t="shared" si="99"/>
        <v>0</v>
      </c>
      <c r="AZ100" s="24">
        <f t="shared" si="100"/>
        <v>0</v>
      </c>
      <c r="BA100" s="24">
        <f t="shared" si="101"/>
        <v>0</v>
      </c>
      <c r="BB100" s="24">
        <f t="shared" si="102"/>
        <v>0</v>
      </c>
      <c r="BC100" s="24">
        <f t="shared" si="103"/>
        <v>0</v>
      </c>
      <c r="BD100" s="24">
        <f t="shared" si="104"/>
        <v>0</v>
      </c>
      <c r="BE100" s="24">
        <f t="shared" si="105"/>
        <v>75167.985750000007</v>
      </c>
      <c r="BF100" s="24">
        <f t="shared" si="106"/>
        <v>45100.791450000004</v>
      </c>
      <c r="BG100" s="24">
        <f t="shared" si="107"/>
        <v>0</v>
      </c>
      <c r="BH100" s="24">
        <f t="shared" si="108"/>
        <v>45100.791450000004</v>
      </c>
      <c r="BI100" s="24">
        <f t="shared" si="109"/>
        <v>0</v>
      </c>
      <c r="BJ100" s="20" t="s">
        <v>503</v>
      </c>
      <c r="BK100" s="28" t="s">
        <v>504</v>
      </c>
      <c r="BL100" s="49">
        <f t="shared" si="84"/>
        <v>315705.54015000007</v>
      </c>
    </row>
    <row r="101" spans="1:64" ht="34.5" hidden="1" customHeight="1">
      <c r="A101" s="10" t="s">
        <v>503</v>
      </c>
      <c r="B101" s="27" t="s">
        <v>504</v>
      </c>
      <c r="C101" s="21">
        <v>101</v>
      </c>
      <c r="D101" s="22" t="s">
        <v>545</v>
      </c>
      <c r="E101" s="46">
        <v>36887</v>
      </c>
      <c r="F101" s="23">
        <f t="shared" si="55"/>
        <v>3688.7000000000003</v>
      </c>
      <c r="G101" s="23">
        <f t="shared" si="56"/>
        <v>700.85300000000007</v>
      </c>
      <c r="H101" s="23">
        <f t="shared" si="57"/>
        <v>41276.553</v>
      </c>
      <c r="J101" s="10">
        <f t="shared" si="58"/>
        <v>0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K101" s="24">
        <f t="shared" si="85"/>
        <v>0</v>
      </c>
      <c r="AL101" s="24">
        <f t="shared" si="86"/>
        <v>0</v>
      </c>
      <c r="AM101" s="24">
        <f t="shared" si="87"/>
        <v>0</v>
      </c>
      <c r="AN101" s="24">
        <f t="shared" si="88"/>
        <v>0</v>
      </c>
      <c r="AO101" s="24">
        <f t="shared" si="89"/>
        <v>0</v>
      </c>
      <c r="AP101" s="24">
        <f t="shared" si="90"/>
        <v>0</v>
      </c>
      <c r="AQ101" s="24">
        <f t="shared" si="91"/>
        <v>0</v>
      </c>
      <c r="AR101" s="24">
        <f t="shared" si="92"/>
        <v>0</v>
      </c>
      <c r="AS101" s="24">
        <f t="shared" si="93"/>
        <v>0</v>
      </c>
      <c r="AT101" s="24">
        <f t="shared" si="94"/>
        <v>0</v>
      </c>
      <c r="AU101" s="24">
        <f t="shared" si="95"/>
        <v>0</v>
      </c>
      <c r="AV101" s="24">
        <f t="shared" si="96"/>
        <v>0</v>
      </c>
      <c r="AW101" s="24">
        <f t="shared" si="97"/>
        <v>0</v>
      </c>
      <c r="AX101" s="24">
        <f t="shared" si="98"/>
        <v>0</v>
      </c>
      <c r="AY101" s="24">
        <f t="shared" si="99"/>
        <v>0</v>
      </c>
      <c r="AZ101" s="24">
        <f t="shared" si="100"/>
        <v>0</v>
      </c>
      <c r="BA101" s="24">
        <f t="shared" si="101"/>
        <v>0</v>
      </c>
      <c r="BB101" s="24">
        <f t="shared" si="102"/>
        <v>0</v>
      </c>
      <c r="BC101" s="24">
        <f t="shared" si="103"/>
        <v>0</v>
      </c>
      <c r="BD101" s="24">
        <f t="shared" si="104"/>
        <v>0</v>
      </c>
      <c r="BE101" s="24">
        <f t="shared" si="105"/>
        <v>0</v>
      </c>
      <c r="BF101" s="24">
        <f t="shared" si="106"/>
        <v>0</v>
      </c>
      <c r="BG101" s="24">
        <f t="shared" si="107"/>
        <v>0</v>
      </c>
      <c r="BH101" s="24">
        <f t="shared" si="108"/>
        <v>0</v>
      </c>
      <c r="BI101" s="24">
        <f t="shared" si="109"/>
        <v>0</v>
      </c>
      <c r="BJ101" s="20" t="s">
        <v>503</v>
      </c>
      <c r="BK101" s="28" t="s">
        <v>504</v>
      </c>
      <c r="BL101" s="49">
        <f t="shared" si="84"/>
        <v>0</v>
      </c>
    </row>
    <row r="102" spans="1:64" ht="34.5" hidden="1" customHeight="1">
      <c r="A102" s="10" t="s">
        <v>503</v>
      </c>
      <c r="B102" s="27" t="s">
        <v>504</v>
      </c>
      <c r="C102" s="76">
        <v>102</v>
      </c>
      <c r="D102" s="22" t="s">
        <v>546</v>
      </c>
      <c r="E102" s="48">
        <v>13434.85</v>
      </c>
      <c r="F102" s="23">
        <f t="shared" si="55"/>
        <v>1343.4850000000001</v>
      </c>
      <c r="G102" s="23">
        <f t="shared" si="56"/>
        <v>255.26215000000002</v>
      </c>
      <c r="H102" s="23">
        <f t="shared" si="57"/>
        <v>15033.597150000001</v>
      </c>
      <c r="J102" s="10">
        <f t="shared" si="58"/>
        <v>10</v>
      </c>
      <c r="K102" s="10">
        <v>5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>
        <v>5</v>
      </c>
      <c r="AF102" s="10"/>
      <c r="AG102" s="10"/>
      <c r="AH102" s="10"/>
      <c r="AI102" s="10"/>
      <c r="AK102" s="24">
        <f t="shared" si="85"/>
        <v>75167.985750000007</v>
      </c>
      <c r="AL102" s="24">
        <f t="shared" si="86"/>
        <v>0</v>
      </c>
      <c r="AM102" s="24">
        <f t="shared" si="87"/>
        <v>0</v>
      </c>
      <c r="AN102" s="24">
        <f t="shared" si="88"/>
        <v>0</v>
      </c>
      <c r="AO102" s="24">
        <f t="shared" si="89"/>
        <v>0</v>
      </c>
      <c r="AP102" s="24">
        <f t="shared" si="90"/>
        <v>0</v>
      </c>
      <c r="AQ102" s="24">
        <f t="shared" si="91"/>
        <v>0</v>
      </c>
      <c r="AR102" s="24">
        <f t="shared" si="92"/>
        <v>0</v>
      </c>
      <c r="AS102" s="24">
        <f t="shared" si="93"/>
        <v>0</v>
      </c>
      <c r="AT102" s="24">
        <f t="shared" si="94"/>
        <v>0</v>
      </c>
      <c r="AU102" s="24">
        <f t="shared" si="95"/>
        <v>0</v>
      </c>
      <c r="AV102" s="24">
        <f t="shared" si="96"/>
        <v>0</v>
      </c>
      <c r="AW102" s="24">
        <f t="shared" si="97"/>
        <v>0</v>
      </c>
      <c r="AX102" s="24">
        <f t="shared" si="98"/>
        <v>0</v>
      </c>
      <c r="AY102" s="24">
        <f t="shared" si="99"/>
        <v>0</v>
      </c>
      <c r="AZ102" s="24">
        <f t="shared" si="100"/>
        <v>0</v>
      </c>
      <c r="BA102" s="24">
        <f t="shared" si="101"/>
        <v>0</v>
      </c>
      <c r="BB102" s="24">
        <f t="shared" si="102"/>
        <v>0</v>
      </c>
      <c r="BC102" s="24">
        <f t="shared" si="103"/>
        <v>0</v>
      </c>
      <c r="BD102" s="24">
        <f t="shared" si="104"/>
        <v>0</v>
      </c>
      <c r="BE102" s="24">
        <f t="shared" si="105"/>
        <v>75167.985750000007</v>
      </c>
      <c r="BF102" s="24">
        <f t="shared" si="106"/>
        <v>0</v>
      </c>
      <c r="BG102" s="24">
        <f t="shared" si="107"/>
        <v>0</v>
      </c>
      <c r="BH102" s="24">
        <f t="shared" si="108"/>
        <v>0</v>
      </c>
      <c r="BI102" s="24">
        <f t="shared" si="109"/>
        <v>0</v>
      </c>
      <c r="BJ102" s="20" t="s">
        <v>503</v>
      </c>
      <c r="BK102" s="28" t="s">
        <v>504</v>
      </c>
      <c r="BL102" s="49">
        <f t="shared" si="84"/>
        <v>150335.97150000001</v>
      </c>
    </row>
    <row r="103" spans="1:64" ht="34.5" hidden="1" customHeight="1">
      <c r="A103" s="10" t="s">
        <v>503</v>
      </c>
      <c r="B103" s="27" t="s">
        <v>504</v>
      </c>
      <c r="C103" s="21">
        <v>102</v>
      </c>
      <c r="D103" s="22" t="s">
        <v>546</v>
      </c>
      <c r="E103" s="46">
        <v>36887</v>
      </c>
      <c r="F103" s="23">
        <f t="shared" si="55"/>
        <v>3688.7000000000003</v>
      </c>
      <c r="G103" s="23">
        <f t="shared" si="56"/>
        <v>700.85300000000007</v>
      </c>
      <c r="H103" s="23">
        <f t="shared" si="57"/>
        <v>41276.553</v>
      </c>
      <c r="J103" s="10">
        <f t="shared" si="58"/>
        <v>0</v>
      </c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K103" s="24">
        <f t="shared" si="85"/>
        <v>0</v>
      </c>
      <c r="AL103" s="24">
        <f t="shared" si="86"/>
        <v>0</v>
      </c>
      <c r="AM103" s="24">
        <f t="shared" si="87"/>
        <v>0</v>
      </c>
      <c r="AN103" s="24">
        <f t="shared" si="88"/>
        <v>0</v>
      </c>
      <c r="AO103" s="24">
        <f t="shared" si="89"/>
        <v>0</v>
      </c>
      <c r="AP103" s="24">
        <f t="shared" si="90"/>
        <v>0</v>
      </c>
      <c r="AQ103" s="24">
        <f t="shared" si="91"/>
        <v>0</v>
      </c>
      <c r="AR103" s="24">
        <f t="shared" si="92"/>
        <v>0</v>
      </c>
      <c r="AS103" s="24">
        <f t="shared" si="93"/>
        <v>0</v>
      </c>
      <c r="AT103" s="24">
        <f t="shared" si="94"/>
        <v>0</v>
      </c>
      <c r="AU103" s="24">
        <f t="shared" si="95"/>
        <v>0</v>
      </c>
      <c r="AV103" s="24">
        <f t="shared" si="96"/>
        <v>0</v>
      </c>
      <c r="AW103" s="24">
        <f t="shared" si="97"/>
        <v>0</v>
      </c>
      <c r="AX103" s="24">
        <f t="shared" si="98"/>
        <v>0</v>
      </c>
      <c r="AY103" s="24">
        <f t="shared" si="99"/>
        <v>0</v>
      </c>
      <c r="AZ103" s="24">
        <f t="shared" si="100"/>
        <v>0</v>
      </c>
      <c r="BA103" s="24">
        <f t="shared" si="101"/>
        <v>0</v>
      </c>
      <c r="BB103" s="24">
        <f t="shared" si="102"/>
        <v>0</v>
      </c>
      <c r="BC103" s="24">
        <f t="shared" si="103"/>
        <v>0</v>
      </c>
      <c r="BD103" s="24">
        <f t="shared" si="104"/>
        <v>0</v>
      </c>
      <c r="BE103" s="24">
        <f t="shared" si="105"/>
        <v>0</v>
      </c>
      <c r="BF103" s="24">
        <f t="shared" si="106"/>
        <v>0</v>
      </c>
      <c r="BG103" s="24">
        <f t="shared" si="107"/>
        <v>0</v>
      </c>
      <c r="BH103" s="24">
        <f t="shared" si="108"/>
        <v>0</v>
      </c>
      <c r="BI103" s="24">
        <f t="shared" si="109"/>
        <v>0</v>
      </c>
      <c r="BJ103" s="20" t="s">
        <v>503</v>
      </c>
      <c r="BK103" s="28" t="s">
        <v>504</v>
      </c>
      <c r="BL103" s="49">
        <f t="shared" si="84"/>
        <v>0</v>
      </c>
    </row>
    <row r="104" spans="1:64" ht="34.5" hidden="1" customHeight="1">
      <c r="A104" s="10" t="s">
        <v>503</v>
      </c>
      <c r="B104" s="27" t="s">
        <v>504</v>
      </c>
      <c r="C104" s="76">
        <v>105</v>
      </c>
      <c r="D104" s="22" t="s">
        <v>547</v>
      </c>
      <c r="E104" s="48">
        <v>652.28</v>
      </c>
      <c r="F104" s="23">
        <f t="shared" si="55"/>
        <v>65.227999999999994</v>
      </c>
      <c r="G104" s="23">
        <f t="shared" si="56"/>
        <v>12.393319999999999</v>
      </c>
      <c r="H104" s="23">
        <f t="shared" si="57"/>
        <v>729.90131999999994</v>
      </c>
      <c r="J104" s="10">
        <f t="shared" si="58"/>
        <v>0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K104" s="24">
        <f t="shared" si="85"/>
        <v>0</v>
      </c>
      <c r="AL104" s="24">
        <f t="shared" si="86"/>
        <v>0</v>
      </c>
      <c r="AM104" s="24">
        <f t="shared" si="87"/>
        <v>0</v>
      </c>
      <c r="AN104" s="24">
        <f t="shared" si="88"/>
        <v>0</v>
      </c>
      <c r="AO104" s="24">
        <f t="shared" si="89"/>
        <v>0</v>
      </c>
      <c r="AP104" s="24">
        <f t="shared" si="90"/>
        <v>0</v>
      </c>
      <c r="AQ104" s="24">
        <f t="shared" si="91"/>
        <v>0</v>
      </c>
      <c r="AR104" s="24">
        <f t="shared" si="92"/>
        <v>0</v>
      </c>
      <c r="AS104" s="24">
        <f t="shared" si="93"/>
        <v>0</v>
      </c>
      <c r="AT104" s="24">
        <f t="shared" si="94"/>
        <v>0</v>
      </c>
      <c r="AU104" s="24">
        <f t="shared" si="95"/>
        <v>0</v>
      </c>
      <c r="AV104" s="24">
        <f t="shared" si="96"/>
        <v>0</v>
      </c>
      <c r="AW104" s="24">
        <f t="shared" si="97"/>
        <v>0</v>
      </c>
      <c r="AX104" s="24">
        <f t="shared" si="98"/>
        <v>0</v>
      </c>
      <c r="AY104" s="24">
        <f t="shared" si="99"/>
        <v>0</v>
      </c>
      <c r="AZ104" s="24">
        <f t="shared" si="100"/>
        <v>0</v>
      </c>
      <c r="BA104" s="24">
        <f t="shared" si="101"/>
        <v>0</v>
      </c>
      <c r="BB104" s="24">
        <f t="shared" si="102"/>
        <v>0</v>
      </c>
      <c r="BC104" s="24">
        <f t="shared" si="103"/>
        <v>0</v>
      </c>
      <c r="BD104" s="24">
        <f t="shared" si="104"/>
        <v>0</v>
      </c>
      <c r="BE104" s="24">
        <f t="shared" si="105"/>
        <v>0</v>
      </c>
      <c r="BF104" s="24">
        <f t="shared" si="106"/>
        <v>0</v>
      </c>
      <c r="BG104" s="24">
        <f t="shared" si="107"/>
        <v>0</v>
      </c>
      <c r="BH104" s="24">
        <f t="shared" si="108"/>
        <v>0</v>
      </c>
      <c r="BI104" s="24">
        <f t="shared" si="109"/>
        <v>0</v>
      </c>
      <c r="BJ104" s="20" t="s">
        <v>503</v>
      </c>
      <c r="BK104" s="28" t="s">
        <v>504</v>
      </c>
      <c r="BL104" s="49">
        <f t="shared" si="84"/>
        <v>0</v>
      </c>
    </row>
    <row r="105" spans="1:64" ht="34.5" hidden="1" customHeight="1">
      <c r="A105" s="10" t="s">
        <v>503</v>
      </c>
      <c r="B105" s="27" t="s">
        <v>504</v>
      </c>
      <c r="C105" s="21">
        <v>105</v>
      </c>
      <c r="D105" s="22" t="s">
        <v>547</v>
      </c>
      <c r="E105" s="46">
        <v>105660</v>
      </c>
      <c r="F105" s="23">
        <f t="shared" si="55"/>
        <v>10566</v>
      </c>
      <c r="G105" s="23">
        <f t="shared" si="56"/>
        <v>2007.54</v>
      </c>
      <c r="H105" s="23">
        <f t="shared" si="57"/>
        <v>118233.54</v>
      </c>
      <c r="J105" s="10">
        <f t="shared" si="58"/>
        <v>0</v>
      </c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K105" s="24">
        <f t="shared" si="85"/>
        <v>0</v>
      </c>
      <c r="AL105" s="24">
        <f t="shared" si="86"/>
        <v>0</v>
      </c>
      <c r="AM105" s="24">
        <f t="shared" si="87"/>
        <v>0</v>
      </c>
      <c r="AN105" s="24">
        <f t="shared" si="88"/>
        <v>0</v>
      </c>
      <c r="AO105" s="24">
        <f t="shared" si="89"/>
        <v>0</v>
      </c>
      <c r="AP105" s="24">
        <f t="shared" si="90"/>
        <v>0</v>
      </c>
      <c r="AQ105" s="24">
        <f t="shared" si="91"/>
        <v>0</v>
      </c>
      <c r="AR105" s="24">
        <f t="shared" si="92"/>
        <v>0</v>
      </c>
      <c r="AS105" s="24">
        <f t="shared" si="93"/>
        <v>0</v>
      </c>
      <c r="AT105" s="24">
        <f t="shared" si="94"/>
        <v>0</v>
      </c>
      <c r="AU105" s="24">
        <f t="shared" si="95"/>
        <v>0</v>
      </c>
      <c r="AV105" s="24">
        <f t="shared" si="96"/>
        <v>0</v>
      </c>
      <c r="AW105" s="24">
        <f t="shared" si="97"/>
        <v>0</v>
      </c>
      <c r="AX105" s="24">
        <f t="shared" si="98"/>
        <v>0</v>
      </c>
      <c r="AY105" s="24">
        <f t="shared" si="99"/>
        <v>0</v>
      </c>
      <c r="AZ105" s="24">
        <f t="shared" si="100"/>
        <v>0</v>
      </c>
      <c r="BA105" s="24">
        <f t="shared" si="101"/>
        <v>0</v>
      </c>
      <c r="BB105" s="24">
        <f t="shared" si="102"/>
        <v>0</v>
      </c>
      <c r="BC105" s="24">
        <f t="shared" si="103"/>
        <v>0</v>
      </c>
      <c r="BD105" s="24">
        <f t="shared" si="104"/>
        <v>0</v>
      </c>
      <c r="BE105" s="24">
        <f t="shared" si="105"/>
        <v>0</v>
      </c>
      <c r="BF105" s="24">
        <f t="shared" si="106"/>
        <v>0</v>
      </c>
      <c r="BG105" s="24">
        <f t="shared" si="107"/>
        <v>0</v>
      </c>
      <c r="BH105" s="24">
        <f t="shared" si="108"/>
        <v>0</v>
      </c>
      <c r="BI105" s="24">
        <f t="shared" si="109"/>
        <v>0</v>
      </c>
      <c r="BJ105" s="20" t="s">
        <v>503</v>
      </c>
      <c r="BK105" s="28" t="s">
        <v>504</v>
      </c>
      <c r="BL105" s="49">
        <f t="shared" si="84"/>
        <v>0</v>
      </c>
    </row>
    <row r="106" spans="1:64" ht="34.5" hidden="1" customHeight="1">
      <c r="A106" s="10" t="s">
        <v>548</v>
      </c>
      <c r="B106" s="26" t="s">
        <v>549</v>
      </c>
      <c r="C106" s="76">
        <v>106</v>
      </c>
      <c r="D106" s="22" t="s">
        <v>550</v>
      </c>
      <c r="E106" s="48">
        <v>464.47</v>
      </c>
      <c r="F106" s="23">
        <f t="shared" si="55"/>
        <v>46.447000000000003</v>
      </c>
      <c r="G106" s="23">
        <f t="shared" si="56"/>
        <v>8.8249300000000002</v>
      </c>
      <c r="H106" s="23">
        <f t="shared" si="57"/>
        <v>519.74193000000002</v>
      </c>
      <c r="J106" s="10">
        <f t="shared" si="58"/>
        <v>315</v>
      </c>
      <c r="K106" s="10">
        <v>50</v>
      </c>
      <c r="L106" s="10">
        <v>15</v>
      </c>
      <c r="M106" s="10">
        <v>15</v>
      </c>
      <c r="N106" s="10"/>
      <c r="O106" s="10">
        <v>15</v>
      </c>
      <c r="P106" s="10">
        <v>15</v>
      </c>
      <c r="Q106" s="10"/>
      <c r="R106" s="10"/>
      <c r="S106" s="10">
        <v>15</v>
      </c>
      <c r="T106" s="10">
        <v>6</v>
      </c>
      <c r="U106" s="10">
        <v>15</v>
      </c>
      <c r="V106" s="10"/>
      <c r="W106" s="10"/>
      <c r="X106" s="10">
        <v>5</v>
      </c>
      <c r="Y106" s="10">
        <v>10</v>
      </c>
      <c r="Z106" s="10">
        <v>15</v>
      </c>
      <c r="AA106" s="10"/>
      <c r="AB106" s="10"/>
      <c r="AC106" s="10">
        <v>15</v>
      </c>
      <c r="AD106" s="10">
        <v>6</v>
      </c>
      <c r="AE106" s="10">
        <v>20</v>
      </c>
      <c r="AF106" s="10">
        <v>40</v>
      </c>
      <c r="AG106" s="10">
        <v>15</v>
      </c>
      <c r="AH106" s="10">
        <v>40</v>
      </c>
      <c r="AI106" s="10">
        <v>3</v>
      </c>
      <c r="AK106" s="24">
        <f t="shared" si="85"/>
        <v>25987.0965</v>
      </c>
      <c r="AL106" s="24">
        <f t="shared" si="86"/>
        <v>7796.1289500000003</v>
      </c>
      <c r="AM106" s="24">
        <f t="shared" si="87"/>
        <v>7796.1289500000003</v>
      </c>
      <c r="AN106" s="24">
        <f t="shared" si="88"/>
        <v>0</v>
      </c>
      <c r="AO106" s="24">
        <f t="shared" si="89"/>
        <v>7796.1289500000003</v>
      </c>
      <c r="AP106" s="24">
        <f t="shared" si="90"/>
        <v>7796.1289500000003</v>
      </c>
      <c r="AQ106" s="24">
        <f t="shared" si="91"/>
        <v>0</v>
      </c>
      <c r="AR106" s="24">
        <f t="shared" si="92"/>
        <v>0</v>
      </c>
      <c r="AS106" s="24">
        <f t="shared" si="93"/>
        <v>7796.1289500000003</v>
      </c>
      <c r="AT106" s="24">
        <f t="shared" si="94"/>
        <v>3118.4515799999999</v>
      </c>
      <c r="AU106" s="24">
        <f t="shared" si="95"/>
        <v>7796.1289500000003</v>
      </c>
      <c r="AV106" s="24">
        <f t="shared" si="96"/>
        <v>0</v>
      </c>
      <c r="AW106" s="24">
        <f t="shared" si="97"/>
        <v>0</v>
      </c>
      <c r="AX106" s="24">
        <f t="shared" si="98"/>
        <v>2598.7096500000002</v>
      </c>
      <c r="AY106" s="24">
        <f t="shared" si="99"/>
        <v>5197.4193000000005</v>
      </c>
      <c r="AZ106" s="24">
        <f t="shared" si="100"/>
        <v>7796.1289500000003</v>
      </c>
      <c r="BA106" s="24">
        <f t="shared" si="101"/>
        <v>0</v>
      </c>
      <c r="BB106" s="24">
        <f t="shared" si="102"/>
        <v>0</v>
      </c>
      <c r="BC106" s="24">
        <f t="shared" si="103"/>
        <v>7796.1289500000003</v>
      </c>
      <c r="BD106" s="24">
        <f t="shared" si="104"/>
        <v>3118.4515799999999</v>
      </c>
      <c r="BE106" s="24">
        <f t="shared" si="105"/>
        <v>10394.838600000001</v>
      </c>
      <c r="BF106" s="24">
        <f t="shared" si="106"/>
        <v>20789.677200000002</v>
      </c>
      <c r="BG106" s="24">
        <f t="shared" si="107"/>
        <v>7796.1289500000003</v>
      </c>
      <c r="BH106" s="24">
        <f t="shared" si="108"/>
        <v>20789.677200000002</v>
      </c>
      <c r="BI106" s="24">
        <f t="shared" si="109"/>
        <v>1559.22579</v>
      </c>
      <c r="BJ106" s="20" t="s">
        <v>548</v>
      </c>
      <c r="BK106" s="26" t="s">
        <v>549</v>
      </c>
      <c r="BL106" s="49">
        <f t="shared" si="84"/>
        <v>163718.70794999998</v>
      </c>
    </row>
    <row r="107" spans="1:64" ht="34.5" hidden="1" customHeight="1">
      <c r="A107" s="10" t="s">
        <v>548</v>
      </c>
      <c r="B107" s="26" t="s">
        <v>549</v>
      </c>
      <c r="C107" s="21">
        <v>106</v>
      </c>
      <c r="D107" s="22" t="s">
        <v>550</v>
      </c>
      <c r="E107" s="46">
        <v>1309</v>
      </c>
      <c r="F107" s="23">
        <f t="shared" si="55"/>
        <v>130.9</v>
      </c>
      <c r="G107" s="23">
        <f t="shared" si="56"/>
        <v>24.871000000000002</v>
      </c>
      <c r="H107" s="23">
        <f t="shared" si="57"/>
        <v>1464.7710000000002</v>
      </c>
      <c r="J107" s="10">
        <f t="shared" si="58"/>
        <v>0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K107" s="24">
        <f t="shared" si="85"/>
        <v>0</v>
      </c>
      <c r="AL107" s="24">
        <f t="shared" si="86"/>
        <v>0</v>
      </c>
      <c r="AM107" s="24">
        <f t="shared" si="87"/>
        <v>0</v>
      </c>
      <c r="AN107" s="24">
        <f t="shared" si="88"/>
        <v>0</v>
      </c>
      <c r="AO107" s="24">
        <f t="shared" si="89"/>
        <v>0</v>
      </c>
      <c r="AP107" s="24">
        <f t="shared" si="90"/>
        <v>0</v>
      </c>
      <c r="AQ107" s="24">
        <f t="shared" si="91"/>
        <v>0</v>
      </c>
      <c r="AR107" s="24">
        <f t="shared" si="92"/>
        <v>0</v>
      </c>
      <c r="AS107" s="24">
        <f t="shared" si="93"/>
        <v>0</v>
      </c>
      <c r="AT107" s="24">
        <f t="shared" si="94"/>
        <v>0</v>
      </c>
      <c r="AU107" s="24">
        <f t="shared" si="95"/>
        <v>0</v>
      </c>
      <c r="AV107" s="24">
        <f t="shared" si="96"/>
        <v>0</v>
      </c>
      <c r="AW107" s="24">
        <f t="shared" si="97"/>
        <v>0</v>
      </c>
      <c r="AX107" s="24">
        <f t="shared" si="98"/>
        <v>0</v>
      </c>
      <c r="AY107" s="24">
        <f t="shared" si="99"/>
        <v>0</v>
      </c>
      <c r="AZ107" s="24">
        <f t="shared" si="100"/>
        <v>0</v>
      </c>
      <c r="BA107" s="24">
        <f t="shared" si="101"/>
        <v>0</v>
      </c>
      <c r="BB107" s="24">
        <f t="shared" si="102"/>
        <v>0</v>
      </c>
      <c r="BC107" s="24">
        <f t="shared" si="103"/>
        <v>0</v>
      </c>
      <c r="BD107" s="24">
        <f t="shared" si="104"/>
        <v>0</v>
      </c>
      <c r="BE107" s="24">
        <f t="shared" si="105"/>
        <v>0</v>
      </c>
      <c r="BF107" s="24">
        <f t="shared" si="106"/>
        <v>0</v>
      </c>
      <c r="BG107" s="24">
        <f t="shared" si="107"/>
        <v>0</v>
      </c>
      <c r="BH107" s="24">
        <f t="shared" si="108"/>
        <v>0</v>
      </c>
      <c r="BI107" s="24">
        <f t="shared" si="109"/>
        <v>0</v>
      </c>
      <c r="BJ107" s="20" t="s">
        <v>548</v>
      </c>
      <c r="BK107" s="26" t="s">
        <v>549</v>
      </c>
      <c r="BL107" s="49">
        <f t="shared" si="84"/>
        <v>0</v>
      </c>
    </row>
    <row r="108" spans="1:64" ht="34.5" hidden="1" customHeight="1">
      <c r="A108" s="10" t="s">
        <v>548</v>
      </c>
      <c r="B108" s="26" t="s">
        <v>549</v>
      </c>
      <c r="C108" s="77">
        <v>107</v>
      </c>
      <c r="D108" s="78" t="s">
        <v>551</v>
      </c>
      <c r="E108" s="45">
        <v>575.92999999999995</v>
      </c>
      <c r="F108" s="23">
        <f t="shared" si="55"/>
        <v>57.592999999999996</v>
      </c>
      <c r="G108" s="23">
        <f t="shared" si="56"/>
        <v>10.94267</v>
      </c>
      <c r="H108" s="23">
        <f t="shared" si="57"/>
        <v>644.46566999999993</v>
      </c>
      <c r="J108" s="10">
        <f t="shared" si="58"/>
        <v>0</v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K108" s="24">
        <f t="shared" si="85"/>
        <v>0</v>
      </c>
      <c r="AL108" s="24">
        <f t="shared" si="86"/>
        <v>0</v>
      </c>
      <c r="AM108" s="24">
        <f t="shared" si="87"/>
        <v>0</v>
      </c>
      <c r="AN108" s="24">
        <f t="shared" si="88"/>
        <v>0</v>
      </c>
      <c r="AO108" s="24">
        <f t="shared" si="89"/>
        <v>0</v>
      </c>
      <c r="AP108" s="24">
        <f t="shared" si="90"/>
        <v>0</v>
      </c>
      <c r="AQ108" s="24">
        <f t="shared" si="91"/>
        <v>0</v>
      </c>
      <c r="AR108" s="24">
        <f t="shared" si="92"/>
        <v>0</v>
      </c>
      <c r="AS108" s="24">
        <f t="shared" si="93"/>
        <v>0</v>
      </c>
      <c r="AT108" s="24">
        <f t="shared" si="94"/>
        <v>0</v>
      </c>
      <c r="AU108" s="24">
        <f t="shared" si="95"/>
        <v>0</v>
      </c>
      <c r="AV108" s="24">
        <f t="shared" si="96"/>
        <v>0</v>
      </c>
      <c r="AW108" s="24">
        <f t="shared" si="97"/>
        <v>0</v>
      </c>
      <c r="AX108" s="24">
        <f t="shared" si="98"/>
        <v>0</v>
      </c>
      <c r="AY108" s="24">
        <f t="shared" si="99"/>
        <v>0</v>
      </c>
      <c r="AZ108" s="24">
        <f t="shared" si="100"/>
        <v>0</v>
      </c>
      <c r="BA108" s="24">
        <f t="shared" si="101"/>
        <v>0</v>
      </c>
      <c r="BB108" s="24">
        <f t="shared" si="102"/>
        <v>0</v>
      </c>
      <c r="BC108" s="24">
        <f t="shared" si="103"/>
        <v>0</v>
      </c>
      <c r="BD108" s="24">
        <f t="shared" si="104"/>
        <v>0</v>
      </c>
      <c r="BE108" s="24">
        <f t="shared" si="105"/>
        <v>0</v>
      </c>
      <c r="BF108" s="24">
        <f t="shared" si="106"/>
        <v>0</v>
      </c>
      <c r="BG108" s="24">
        <f t="shared" si="107"/>
        <v>0</v>
      </c>
      <c r="BH108" s="24">
        <f t="shared" si="108"/>
        <v>0</v>
      </c>
      <c r="BI108" s="24">
        <f t="shared" si="109"/>
        <v>0</v>
      </c>
      <c r="BJ108" s="20" t="s">
        <v>548</v>
      </c>
      <c r="BK108" s="26" t="s">
        <v>549</v>
      </c>
      <c r="BL108" s="49">
        <f t="shared" si="84"/>
        <v>0</v>
      </c>
    </row>
    <row r="109" spans="1:64" ht="34.5" hidden="1" customHeight="1">
      <c r="A109" s="10" t="s">
        <v>548</v>
      </c>
      <c r="B109" s="26" t="s">
        <v>549</v>
      </c>
      <c r="C109" s="21">
        <v>107</v>
      </c>
      <c r="D109" s="22" t="s">
        <v>551</v>
      </c>
      <c r="E109" s="46">
        <v>1345</v>
      </c>
      <c r="F109" s="23">
        <f t="shared" si="55"/>
        <v>134.5</v>
      </c>
      <c r="G109" s="23">
        <f t="shared" si="56"/>
        <v>25.555</v>
      </c>
      <c r="H109" s="23">
        <f t="shared" si="57"/>
        <v>1505.0550000000001</v>
      </c>
      <c r="J109" s="10">
        <f t="shared" si="58"/>
        <v>0</v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K109" s="24">
        <f t="shared" si="85"/>
        <v>0</v>
      </c>
      <c r="AL109" s="24">
        <f t="shared" si="86"/>
        <v>0</v>
      </c>
      <c r="AM109" s="24">
        <f t="shared" si="87"/>
        <v>0</v>
      </c>
      <c r="AN109" s="24">
        <f t="shared" si="88"/>
        <v>0</v>
      </c>
      <c r="AO109" s="24">
        <f t="shared" si="89"/>
        <v>0</v>
      </c>
      <c r="AP109" s="24">
        <f t="shared" si="90"/>
        <v>0</v>
      </c>
      <c r="AQ109" s="24">
        <f t="shared" si="91"/>
        <v>0</v>
      </c>
      <c r="AR109" s="24">
        <f t="shared" si="92"/>
        <v>0</v>
      </c>
      <c r="AS109" s="24">
        <f t="shared" si="93"/>
        <v>0</v>
      </c>
      <c r="AT109" s="24">
        <f t="shared" si="94"/>
        <v>0</v>
      </c>
      <c r="AU109" s="24">
        <f t="shared" si="95"/>
        <v>0</v>
      </c>
      <c r="AV109" s="24">
        <f t="shared" si="96"/>
        <v>0</v>
      </c>
      <c r="AW109" s="24">
        <f t="shared" si="97"/>
        <v>0</v>
      </c>
      <c r="AX109" s="24">
        <f t="shared" si="98"/>
        <v>0</v>
      </c>
      <c r="AY109" s="24">
        <f t="shared" si="99"/>
        <v>0</v>
      </c>
      <c r="AZ109" s="24">
        <f t="shared" si="100"/>
        <v>0</v>
      </c>
      <c r="BA109" s="24">
        <f t="shared" si="101"/>
        <v>0</v>
      </c>
      <c r="BB109" s="24">
        <f t="shared" si="102"/>
        <v>0</v>
      </c>
      <c r="BC109" s="24">
        <f t="shared" si="103"/>
        <v>0</v>
      </c>
      <c r="BD109" s="24">
        <f t="shared" si="104"/>
        <v>0</v>
      </c>
      <c r="BE109" s="24">
        <f t="shared" si="105"/>
        <v>0</v>
      </c>
      <c r="BF109" s="24">
        <f t="shared" si="106"/>
        <v>0</v>
      </c>
      <c r="BG109" s="24">
        <f t="shared" si="107"/>
        <v>0</v>
      </c>
      <c r="BH109" s="24">
        <f t="shared" si="108"/>
        <v>0</v>
      </c>
      <c r="BI109" s="24">
        <f t="shared" si="109"/>
        <v>0</v>
      </c>
      <c r="BJ109" s="20" t="s">
        <v>548</v>
      </c>
      <c r="BK109" s="26" t="s">
        <v>549</v>
      </c>
      <c r="BL109" s="49">
        <f t="shared" si="84"/>
        <v>0</v>
      </c>
    </row>
    <row r="110" spans="1:64" ht="34.5" hidden="1" customHeight="1">
      <c r="A110" s="10" t="s">
        <v>548</v>
      </c>
      <c r="B110" s="26" t="s">
        <v>549</v>
      </c>
      <c r="C110" s="76">
        <v>112</v>
      </c>
      <c r="D110" s="22" t="s">
        <v>552</v>
      </c>
      <c r="E110" s="45">
        <v>1038.6400000000001</v>
      </c>
      <c r="F110" s="23">
        <f t="shared" si="55"/>
        <v>103.86400000000002</v>
      </c>
      <c r="G110" s="23">
        <f t="shared" si="56"/>
        <v>19.734160000000003</v>
      </c>
      <c r="H110" s="23">
        <f t="shared" si="57"/>
        <v>1162.2381600000001</v>
      </c>
      <c r="J110" s="10">
        <f t="shared" si="58"/>
        <v>177</v>
      </c>
      <c r="K110" s="6">
        <v>35</v>
      </c>
      <c r="L110" s="6">
        <v>9</v>
      </c>
      <c r="M110" s="6">
        <v>15</v>
      </c>
      <c r="N110" s="6"/>
      <c r="O110" s="6">
        <v>15</v>
      </c>
      <c r="P110" s="6"/>
      <c r="Q110" s="6"/>
      <c r="R110" s="6"/>
      <c r="S110" s="6">
        <v>15</v>
      </c>
      <c r="T110" s="6">
        <v>10</v>
      </c>
      <c r="U110" s="6">
        <v>15</v>
      </c>
      <c r="V110" s="6"/>
      <c r="W110" s="6"/>
      <c r="X110" s="6">
        <v>3</v>
      </c>
      <c r="Y110" s="6"/>
      <c r="Z110" s="6"/>
      <c r="AA110" s="6"/>
      <c r="AB110" s="6"/>
      <c r="AC110" s="6"/>
      <c r="AD110" s="6">
        <v>5</v>
      </c>
      <c r="AE110" s="6"/>
      <c r="AF110" s="6">
        <v>20</v>
      </c>
      <c r="AG110" s="6">
        <v>15</v>
      </c>
      <c r="AH110" s="6">
        <v>20</v>
      </c>
      <c r="AI110" s="6"/>
      <c r="AK110" s="24">
        <f t="shared" si="85"/>
        <v>40678.335600000006</v>
      </c>
      <c r="AL110" s="24">
        <f t="shared" si="86"/>
        <v>10460.143440000002</v>
      </c>
      <c r="AM110" s="24">
        <f t="shared" si="87"/>
        <v>17433.572400000001</v>
      </c>
      <c r="AN110" s="24">
        <f t="shared" si="88"/>
        <v>0</v>
      </c>
      <c r="AO110" s="24">
        <f t="shared" si="89"/>
        <v>17433.572400000001</v>
      </c>
      <c r="AP110" s="24">
        <f t="shared" si="90"/>
        <v>0</v>
      </c>
      <c r="AQ110" s="24">
        <f t="shared" si="91"/>
        <v>0</v>
      </c>
      <c r="AR110" s="24">
        <f t="shared" si="92"/>
        <v>0</v>
      </c>
      <c r="AS110" s="24">
        <f t="shared" si="93"/>
        <v>17433.572400000001</v>
      </c>
      <c r="AT110" s="24">
        <f t="shared" si="94"/>
        <v>11622.381600000001</v>
      </c>
      <c r="AU110" s="24">
        <f t="shared" si="95"/>
        <v>17433.572400000001</v>
      </c>
      <c r="AV110" s="24">
        <f t="shared" si="96"/>
        <v>0</v>
      </c>
      <c r="AW110" s="24">
        <f t="shared" si="97"/>
        <v>0</v>
      </c>
      <c r="AX110" s="24">
        <f t="shared" si="98"/>
        <v>3486.7144800000005</v>
      </c>
      <c r="AY110" s="24">
        <f t="shared" si="99"/>
        <v>0</v>
      </c>
      <c r="AZ110" s="24">
        <f t="shared" si="100"/>
        <v>0</v>
      </c>
      <c r="BA110" s="24">
        <f t="shared" si="101"/>
        <v>0</v>
      </c>
      <c r="BB110" s="24">
        <f t="shared" si="102"/>
        <v>0</v>
      </c>
      <c r="BC110" s="24">
        <f t="shared" si="103"/>
        <v>0</v>
      </c>
      <c r="BD110" s="24">
        <f t="shared" si="104"/>
        <v>5811.1908000000003</v>
      </c>
      <c r="BE110" s="24">
        <f t="shared" si="105"/>
        <v>0</v>
      </c>
      <c r="BF110" s="24">
        <f t="shared" si="106"/>
        <v>23244.763200000001</v>
      </c>
      <c r="BG110" s="24">
        <f t="shared" si="107"/>
        <v>17433.572400000001</v>
      </c>
      <c r="BH110" s="24">
        <f t="shared" si="108"/>
        <v>23244.763200000001</v>
      </c>
      <c r="BI110" s="24">
        <f t="shared" si="109"/>
        <v>0</v>
      </c>
      <c r="BJ110" s="20" t="s">
        <v>548</v>
      </c>
      <c r="BK110" s="26" t="s">
        <v>549</v>
      </c>
      <c r="BL110" s="49">
        <f t="shared" si="84"/>
        <v>205716.15432000003</v>
      </c>
    </row>
    <row r="111" spans="1:64" ht="34.5" hidden="1" customHeight="1">
      <c r="A111" s="10" t="s">
        <v>548</v>
      </c>
      <c r="B111" s="26" t="s">
        <v>549</v>
      </c>
      <c r="C111" s="21">
        <v>112</v>
      </c>
      <c r="D111" s="22" t="s">
        <v>552</v>
      </c>
      <c r="E111" s="46">
        <v>3551</v>
      </c>
      <c r="F111" s="23">
        <f t="shared" si="55"/>
        <v>355.1</v>
      </c>
      <c r="G111" s="23">
        <f t="shared" si="56"/>
        <v>67.469000000000008</v>
      </c>
      <c r="H111" s="23">
        <f t="shared" si="57"/>
        <v>3973.569</v>
      </c>
      <c r="J111" s="10">
        <f t="shared" si="58"/>
        <v>0</v>
      </c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K111" s="24">
        <f t="shared" si="85"/>
        <v>0</v>
      </c>
      <c r="AL111" s="24">
        <f t="shared" si="86"/>
        <v>0</v>
      </c>
      <c r="AM111" s="24">
        <f t="shared" si="87"/>
        <v>0</v>
      </c>
      <c r="AN111" s="24">
        <f t="shared" si="88"/>
        <v>0</v>
      </c>
      <c r="AO111" s="24">
        <f t="shared" si="89"/>
        <v>0</v>
      </c>
      <c r="AP111" s="24">
        <f t="shared" si="90"/>
        <v>0</v>
      </c>
      <c r="AQ111" s="24">
        <f t="shared" si="91"/>
        <v>0</v>
      </c>
      <c r="AR111" s="24">
        <f t="shared" si="92"/>
        <v>0</v>
      </c>
      <c r="AS111" s="24">
        <f t="shared" si="93"/>
        <v>0</v>
      </c>
      <c r="AT111" s="24">
        <f t="shared" si="94"/>
        <v>0</v>
      </c>
      <c r="AU111" s="24">
        <f t="shared" si="95"/>
        <v>0</v>
      </c>
      <c r="AV111" s="24">
        <f t="shared" si="96"/>
        <v>0</v>
      </c>
      <c r="AW111" s="24">
        <f t="shared" si="97"/>
        <v>0</v>
      </c>
      <c r="AX111" s="24">
        <f t="shared" si="98"/>
        <v>0</v>
      </c>
      <c r="AY111" s="24">
        <f t="shared" si="99"/>
        <v>0</v>
      </c>
      <c r="AZ111" s="24">
        <f t="shared" si="100"/>
        <v>0</v>
      </c>
      <c r="BA111" s="24">
        <f t="shared" si="101"/>
        <v>0</v>
      </c>
      <c r="BB111" s="24">
        <f t="shared" si="102"/>
        <v>0</v>
      </c>
      <c r="BC111" s="24">
        <f t="shared" si="103"/>
        <v>0</v>
      </c>
      <c r="BD111" s="24">
        <f t="shared" si="104"/>
        <v>0</v>
      </c>
      <c r="BE111" s="24">
        <f t="shared" si="105"/>
        <v>0</v>
      </c>
      <c r="BF111" s="24">
        <f t="shared" si="106"/>
        <v>0</v>
      </c>
      <c r="BG111" s="24">
        <f t="shared" si="107"/>
        <v>0</v>
      </c>
      <c r="BH111" s="24">
        <f t="shared" si="108"/>
        <v>0</v>
      </c>
      <c r="BI111" s="24">
        <f t="shared" si="109"/>
        <v>0</v>
      </c>
      <c r="BJ111" s="20" t="s">
        <v>548</v>
      </c>
      <c r="BK111" s="26" t="s">
        <v>549</v>
      </c>
      <c r="BL111" s="49">
        <f t="shared" si="84"/>
        <v>0</v>
      </c>
    </row>
    <row r="112" spans="1:64" ht="34.5" hidden="1" customHeight="1">
      <c r="A112" s="10" t="s">
        <v>548</v>
      </c>
      <c r="B112" s="26" t="s">
        <v>549</v>
      </c>
      <c r="C112" s="76">
        <v>118</v>
      </c>
      <c r="D112" s="22" t="s">
        <v>553</v>
      </c>
      <c r="E112" s="45">
        <v>1202.02</v>
      </c>
      <c r="F112" s="23">
        <f t="shared" si="55"/>
        <v>120.202</v>
      </c>
      <c r="G112" s="23">
        <f t="shared" si="56"/>
        <v>22.838380000000001</v>
      </c>
      <c r="H112" s="23">
        <f t="shared" si="57"/>
        <v>1345.0603799999999</v>
      </c>
      <c r="J112" s="10">
        <f t="shared" si="58"/>
        <v>301</v>
      </c>
      <c r="K112" s="6">
        <v>50</v>
      </c>
      <c r="L112" s="6">
        <v>20</v>
      </c>
      <c r="M112" s="6">
        <v>20</v>
      </c>
      <c r="N112" s="6"/>
      <c r="O112" s="6">
        <v>20</v>
      </c>
      <c r="P112" s="6"/>
      <c r="Q112" s="6"/>
      <c r="R112" s="6"/>
      <c r="S112" s="6">
        <v>20</v>
      </c>
      <c r="T112" s="6">
        <v>10</v>
      </c>
      <c r="U112" s="6">
        <v>20</v>
      </c>
      <c r="V112" s="6"/>
      <c r="W112" s="6"/>
      <c r="X112" s="6">
        <v>10</v>
      </c>
      <c r="Y112" s="6">
        <v>10</v>
      </c>
      <c r="Z112" s="6"/>
      <c r="AA112" s="6"/>
      <c r="AB112" s="6"/>
      <c r="AC112" s="6">
        <v>15</v>
      </c>
      <c r="AD112" s="6">
        <v>6</v>
      </c>
      <c r="AE112" s="6">
        <v>20</v>
      </c>
      <c r="AF112" s="6">
        <v>40</v>
      </c>
      <c r="AG112" s="6"/>
      <c r="AH112" s="6">
        <v>40</v>
      </c>
      <c r="AI112" s="6"/>
      <c r="AK112" s="24">
        <f t="shared" si="85"/>
        <v>67253.019</v>
      </c>
      <c r="AL112" s="24">
        <f t="shared" si="86"/>
        <v>26901.207599999998</v>
      </c>
      <c r="AM112" s="24">
        <f t="shared" si="87"/>
        <v>26901.207599999998</v>
      </c>
      <c r="AN112" s="24">
        <f t="shared" si="88"/>
        <v>0</v>
      </c>
      <c r="AO112" s="24">
        <f t="shared" si="89"/>
        <v>26901.207599999998</v>
      </c>
      <c r="AP112" s="24">
        <f t="shared" si="90"/>
        <v>0</v>
      </c>
      <c r="AQ112" s="24">
        <f t="shared" si="91"/>
        <v>0</v>
      </c>
      <c r="AR112" s="24">
        <f t="shared" si="92"/>
        <v>0</v>
      </c>
      <c r="AS112" s="24">
        <f t="shared" si="93"/>
        <v>26901.207599999998</v>
      </c>
      <c r="AT112" s="24">
        <f t="shared" si="94"/>
        <v>13450.603799999999</v>
      </c>
      <c r="AU112" s="24">
        <f t="shared" si="95"/>
        <v>26901.207599999998</v>
      </c>
      <c r="AV112" s="24">
        <f t="shared" si="96"/>
        <v>0</v>
      </c>
      <c r="AW112" s="24">
        <f t="shared" si="97"/>
        <v>0</v>
      </c>
      <c r="AX112" s="24">
        <f t="shared" si="98"/>
        <v>13450.603799999999</v>
      </c>
      <c r="AY112" s="24">
        <f t="shared" si="99"/>
        <v>13450.603799999999</v>
      </c>
      <c r="AZ112" s="24">
        <f t="shared" si="100"/>
        <v>0</v>
      </c>
      <c r="BA112" s="24">
        <f t="shared" si="101"/>
        <v>0</v>
      </c>
      <c r="BB112" s="24">
        <f t="shared" si="102"/>
        <v>0</v>
      </c>
      <c r="BC112" s="24">
        <f t="shared" si="103"/>
        <v>20175.905699999999</v>
      </c>
      <c r="BD112" s="24">
        <f t="shared" si="104"/>
        <v>8070.3622799999994</v>
      </c>
      <c r="BE112" s="24">
        <f t="shared" si="105"/>
        <v>26901.207599999998</v>
      </c>
      <c r="BF112" s="24">
        <f t="shared" si="106"/>
        <v>53802.415199999996</v>
      </c>
      <c r="BG112" s="24">
        <f t="shared" si="107"/>
        <v>0</v>
      </c>
      <c r="BH112" s="24">
        <f t="shared" si="108"/>
        <v>53802.415199999996</v>
      </c>
      <c r="BI112" s="24">
        <f t="shared" si="109"/>
        <v>0</v>
      </c>
      <c r="BJ112" s="20" t="s">
        <v>548</v>
      </c>
      <c r="BK112" s="26" t="s">
        <v>549</v>
      </c>
      <c r="BL112" s="49">
        <f t="shared" si="84"/>
        <v>404863.17437999998</v>
      </c>
    </row>
    <row r="113" spans="1:64" ht="34.5" hidden="1" customHeight="1">
      <c r="A113" s="10" t="s">
        <v>548</v>
      </c>
      <c r="B113" s="26" t="s">
        <v>549</v>
      </c>
      <c r="C113" s="21">
        <v>118</v>
      </c>
      <c r="D113" s="22" t="s">
        <v>553</v>
      </c>
      <c r="E113" s="46">
        <v>4813</v>
      </c>
      <c r="F113" s="23">
        <f t="shared" si="55"/>
        <v>481.3</v>
      </c>
      <c r="G113" s="23">
        <f t="shared" si="56"/>
        <v>91.447000000000003</v>
      </c>
      <c r="H113" s="23">
        <f t="shared" si="57"/>
        <v>5385.7470000000003</v>
      </c>
      <c r="J113" s="10">
        <f t="shared" si="58"/>
        <v>0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K113" s="24">
        <f t="shared" si="85"/>
        <v>0</v>
      </c>
      <c r="AL113" s="24">
        <f t="shared" si="86"/>
        <v>0</v>
      </c>
      <c r="AM113" s="24">
        <f t="shared" si="87"/>
        <v>0</v>
      </c>
      <c r="AN113" s="24">
        <f t="shared" si="88"/>
        <v>0</v>
      </c>
      <c r="AO113" s="24">
        <f t="shared" si="89"/>
        <v>0</v>
      </c>
      <c r="AP113" s="24">
        <f t="shared" si="90"/>
        <v>0</v>
      </c>
      <c r="AQ113" s="24">
        <f t="shared" si="91"/>
        <v>0</v>
      </c>
      <c r="AR113" s="24">
        <f t="shared" si="92"/>
        <v>0</v>
      </c>
      <c r="AS113" s="24">
        <f t="shared" si="93"/>
        <v>0</v>
      </c>
      <c r="AT113" s="24">
        <f t="shared" si="94"/>
        <v>0</v>
      </c>
      <c r="AU113" s="24">
        <f t="shared" si="95"/>
        <v>0</v>
      </c>
      <c r="AV113" s="24">
        <f t="shared" si="96"/>
        <v>0</v>
      </c>
      <c r="AW113" s="24">
        <f t="shared" si="97"/>
        <v>0</v>
      </c>
      <c r="AX113" s="24">
        <f t="shared" si="98"/>
        <v>0</v>
      </c>
      <c r="AY113" s="24">
        <f t="shared" si="99"/>
        <v>0</v>
      </c>
      <c r="AZ113" s="24">
        <f t="shared" si="100"/>
        <v>0</v>
      </c>
      <c r="BA113" s="24">
        <f t="shared" si="101"/>
        <v>0</v>
      </c>
      <c r="BB113" s="24">
        <f t="shared" si="102"/>
        <v>0</v>
      </c>
      <c r="BC113" s="24">
        <f t="shared" si="103"/>
        <v>0</v>
      </c>
      <c r="BD113" s="24">
        <f t="shared" si="104"/>
        <v>0</v>
      </c>
      <c r="BE113" s="24">
        <f t="shared" si="105"/>
        <v>0</v>
      </c>
      <c r="BF113" s="24">
        <f t="shared" si="106"/>
        <v>0</v>
      </c>
      <c r="BG113" s="24">
        <f t="shared" si="107"/>
        <v>0</v>
      </c>
      <c r="BH113" s="24">
        <f t="shared" si="108"/>
        <v>0</v>
      </c>
      <c r="BI113" s="24">
        <f t="shared" si="109"/>
        <v>0</v>
      </c>
      <c r="BJ113" s="20" t="s">
        <v>548</v>
      </c>
      <c r="BK113" s="26" t="s">
        <v>549</v>
      </c>
      <c r="BL113" s="49">
        <f t="shared" si="84"/>
        <v>0</v>
      </c>
    </row>
    <row r="114" spans="1:64" ht="34.5" hidden="1" customHeight="1">
      <c r="A114" s="10" t="s">
        <v>548</v>
      </c>
      <c r="B114" s="26" t="s">
        <v>549</v>
      </c>
      <c r="C114" s="76">
        <v>120</v>
      </c>
      <c r="D114" s="22" t="s">
        <v>554</v>
      </c>
      <c r="E114" s="45">
        <v>1270.49</v>
      </c>
      <c r="F114" s="23">
        <f t="shared" si="55"/>
        <v>127.04900000000001</v>
      </c>
      <c r="G114" s="23">
        <f t="shared" si="56"/>
        <v>24.139310000000002</v>
      </c>
      <c r="H114" s="23">
        <f t="shared" si="57"/>
        <v>1421.67831</v>
      </c>
      <c r="J114" s="10">
        <f t="shared" si="58"/>
        <v>115</v>
      </c>
      <c r="K114" s="6">
        <v>30</v>
      </c>
      <c r="L114" s="6">
        <v>12</v>
      </c>
      <c r="M114" s="6">
        <v>12</v>
      </c>
      <c r="N114" s="6"/>
      <c r="O114" s="6">
        <v>12</v>
      </c>
      <c r="P114" s="6"/>
      <c r="Q114" s="6"/>
      <c r="R114" s="6"/>
      <c r="S114" s="6">
        <v>12</v>
      </c>
      <c r="T114" s="6">
        <v>10</v>
      </c>
      <c r="U114" s="6">
        <v>12</v>
      </c>
      <c r="V114" s="6"/>
      <c r="W114" s="6"/>
      <c r="X114" s="6">
        <v>3</v>
      </c>
      <c r="Y114" s="6">
        <v>6</v>
      </c>
      <c r="Z114" s="6"/>
      <c r="AA114" s="6"/>
      <c r="AB114" s="6"/>
      <c r="AC114" s="6"/>
      <c r="AD114" s="6">
        <v>6</v>
      </c>
      <c r="AE114" s="6"/>
      <c r="AF114" s="6"/>
      <c r="AG114" s="6"/>
      <c r="AH114" s="6"/>
      <c r="AI114" s="6"/>
      <c r="AK114" s="24">
        <f t="shared" si="85"/>
        <v>42650.349300000002</v>
      </c>
      <c r="AL114" s="24">
        <f t="shared" si="86"/>
        <v>17060.139719999999</v>
      </c>
      <c r="AM114" s="24">
        <f t="shared" si="87"/>
        <v>17060.139719999999</v>
      </c>
      <c r="AN114" s="24">
        <f t="shared" si="88"/>
        <v>0</v>
      </c>
      <c r="AO114" s="24">
        <f t="shared" si="89"/>
        <v>17060.139719999999</v>
      </c>
      <c r="AP114" s="24">
        <f t="shared" si="90"/>
        <v>0</v>
      </c>
      <c r="AQ114" s="24">
        <f t="shared" si="91"/>
        <v>0</v>
      </c>
      <c r="AR114" s="24">
        <f t="shared" si="92"/>
        <v>0</v>
      </c>
      <c r="AS114" s="24">
        <f t="shared" si="93"/>
        <v>17060.139719999999</v>
      </c>
      <c r="AT114" s="24">
        <f t="shared" si="94"/>
        <v>14216.783100000001</v>
      </c>
      <c r="AU114" s="24">
        <f t="shared" si="95"/>
        <v>17060.139719999999</v>
      </c>
      <c r="AV114" s="24">
        <f t="shared" si="96"/>
        <v>0</v>
      </c>
      <c r="AW114" s="24">
        <f t="shared" si="97"/>
        <v>0</v>
      </c>
      <c r="AX114" s="24">
        <f t="shared" si="98"/>
        <v>4265.0349299999998</v>
      </c>
      <c r="AY114" s="24">
        <f t="shared" si="99"/>
        <v>8530.0698599999996</v>
      </c>
      <c r="AZ114" s="24">
        <f t="shared" si="100"/>
        <v>0</v>
      </c>
      <c r="BA114" s="24">
        <f t="shared" si="101"/>
        <v>0</v>
      </c>
      <c r="BB114" s="24">
        <f t="shared" si="102"/>
        <v>0</v>
      </c>
      <c r="BC114" s="24">
        <f t="shared" si="103"/>
        <v>0</v>
      </c>
      <c r="BD114" s="24">
        <f t="shared" si="104"/>
        <v>8530.0698599999996</v>
      </c>
      <c r="BE114" s="24">
        <f t="shared" si="105"/>
        <v>0</v>
      </c>
      <c r="BF114" s="24">
        <f t="shared" si="106"/>
        <v>0</v>
      </c>
      <c r="BG114" s="24">
        <f t="shared" si="107"/>
        <v>0</v>
      </c>
      <c r="BH114" s="24">
        <f t="shared" si="108"/>
        <v>0</v>
      </c>
      <c r="BI114" s="24">
        <f t="shared" si="109"/>
        <v>0</v>
      </c>
      <c r="BJ114" s="20" t="s">
        <v>548</v>
      </c>
      <c r="BK114" s="26" t="s">
        <v>549</v>
      </c>
      <c r="BL114" s="49">
        <f t="shared" si="84"/>
        <v>163493.00564999998</v>
      </c>
    </row>
    <row r="115" spans="1:64" ht="67.5" hidden="1" customHeight="1">
      <c r="A115" s="10" t="s">
        <v>548</v>
      </c>
      <c r="B115" s="26" t="s">
        <v>549</v>
      </c>
      <c r="C115" s="21">
        <v>120</v>
      </c>
      <c r="D115" s="22" t="s">
        <v>554</v>
      </c>
      <c r="E115" s="46">
        <v>4903</v>
      </c>
      <c r="F115" s="23">
        <f t="shared" si="55"/>
        <v>490.3</v>
      </c>
      <c r="G115" s="23">
        <f t="shared" si="56"/>
        <v>93.156999999999996</v>
      </c>
      <c r="H115" s="23">
        <f t="shared" si="57"/>
        <v>5486.4570000000003</v>
      </c>
      <c r="J115" s="10">
        <f t="shared" si="58"/>
        <v>0</v>
      </c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K115" s="24">
        <f t="shared" si="85"/>
        <v>0</v>
      </c>
      <c r="AL115" s="24">
        <f t="shared" si="86"/>
        <v>0</v>
      </c>
      <c r="AM115" s="24">
        <f t="shared" si="87"/>
        <v>0</v>
      </c>
      <c r="AN115" s="24">
        <f t="shared" si="88"/>
        <v>0</v>
      </c>
      <c r="AO115" s="24">
        <f t="shared" si="89"/>
        <v>0</v>
      </c>
      <c r="AP115" s="24">
        <f t="shared" si="90"/>
        <v>0</v>
      </c>
      <c r="AQ115" s="24">
        <f t="shared" si="91"/>
        <v>0</v>
      </c>
      <c r="AR115" s="24">
        <f t="shared" si="92"/>
        <v>0</v>
      </c>
      <c r="AS115" s="24">
        <f t="shared" si="93"/>
        <v>0</v>
      </c>
      <c r="AT115" s="24">
        <f t="shared" si="94"/>
        <v>0</v>
      </c>
      <c r="AU115" s="24">
        <f t="shared" si="95"/>
        <v>0</v>
      </c>
      <c r="AV115" s="24">
        <f t="shared" si="96"/>
        <v>0</v>
      </c>
      <c r="AW115" s="24">
        <f t="shared" si="97"/>
        <v>0</v>
      </c>
      <c r="AX115" s="24">
        <f t="shared" si="98"/>
        <v>0</v>
      </c>
      <c r="AY115" s="24">
        <f t="shared" si="99"/>
        <v>0</v>
      </c>
      <c r="AZ115" s="24">
        <f t="shared" si="100"/>
        <v>0</v>
      </c>
      <c r="BA115" s="24">
        <f t="shared" si="101"/>
        <v>0</v>
      </c>
      <c r="BB115" s="24">
        <f t="shared" si="102"/>
        <v>0</v>
      </c>
      <c r="BC115" s="24">
        <f t="shared" si="103"/>
        <v>0</v>
      </c>
      <c r="BD115" s="24">
        <f t="shared" si="104"/>
        <v>0</v>
      </c>
      <c r="BE115" s="24">
        <f t="shared" si="105"/>
        <v>0</v>
      </c>
      <c r="BF115" s="24">
        <f t="shared" si="106"/>
        <v>0</v>
      </c>
      <c r="BG115" s="24">
        <f t="shared" si="107"/>
        <v>0</v>
      </c>
      <c r="BH115" s="24">
        <f t="shared" si="108"/>
        <v>0</v>
      </c>
      <c r="BI115" s="24">
        <f t="shared" si="109"/>
        <v>0</v>
      </c>
      <c r="BJ115" s="20" t="s">
        <v>548</v>
      </c>
      <c r="BK115" s="26" t="s">
        <v>549</v>
      </c>
      <c r="BL115" s="49">
        <f t="shared" si="84"/>
        <v>0</v>
      </c>
    </row>
    <row r="116" spans="1:64" ht="34.5" hidden="1" customHeight="1">
      <c r="A116" s="10" t="s">
        <v>548</v>
      </c>
      <c r="B116" s="26" t="s">
        <v>549</v>
      </c>
      <c r="C116" s="76">
        <v>125</v>
      </c>
      <c r="D116" s="22" t="s">
        <v>555</v>
      </c>
      <c r="E116" s="45">
        <v>2376.8200000000002</v>
      </c>
      <c r="F116" s="23">
        <f t="shared" si="55"/>
        <v>237.68200000000002</v>
      </c>
      <c r="G116" s="23">
        <f t="shared" si="56"/>
        <v>45.159580000000005</v>
      </c>
      <c r="H116" s="23">
        <f t="shared" si="57"/>
        <v>2659.6615800000004</v>
      </c>
      <c r="J116" s="190">
        <f t="shared" si="58"/>
        <v>30</v>
      </c>
      <c r="K116" s="6"/>
      <c r="L116" s="191" t="s">
        <v>795</v>
      </c>
      <c r="M116" s="191" t="s">
        <v>832</v>
      </c>
      <c r="N116" s="6"/>
      <c r="O116" s="6"/>
      <c r="P116" s="6"/>
      <c r="Q116" s="6"/>
      <c r="R116" s="6"/>
      <c r="S116" s="191" t="s">
        <v>795</v>
      </c>
      <c r="T116" s="6"/>
      <c r="U116" s="6"/>
      <c r="V116" s="6"/>
      <c r="W116" s="6"/>
      <c r="X116" s="191" t="s">
        <v>797</v>
      </c>
      <c r="Y116" s="6"/>
      <c r="Z116" s="6"/>
      <c r="AA116" s="6"/>
      <c r="AB116" s="6"/>
      <c r="AC116" s="191" t="s">
        <v>804</v>
      </c>
      <c r="AD116" s="191" t="s">
        <v>808</v>
      </c>
      <c r="AE116" s="191" t="s">
        <v>812</v>
      </c>
      <c r="AF116" s="191" t="s">
        <v>820</v>
      </c>
      <c r="AG116" s="6"/>
      <c r="AH116" s="6">
        <v>30</v>
      </c>
      <c r="AI116" s="191" t="s">
        <v>831</v>
      </c>
      <c r="AK116" s="24">
        <f t="shared" si="85"/>
        <v>0</v>
      </c>
      <c r="AL116" s="24" t="e">
        <f t="shared" si="86"/>
        <v>#VALUE!</v>
      </c>
      <c r="AM116" s="24" t="e">
        <f t="shared" si="87"/>
        <v>#VALUE!</v>
      </c>
      <c r="AN116" s="24">
        <f t="shared" si="88"/>
        <v>0</v>
      </c>
      <c r="AO116" s="24">
        <f t="shared" si="89"/>
        <v>0</v>
      </c>
      <c r="AP116" s="24">
        <f t="shared" si="90"/>
        <v>0</v>
      </c>
      <c r="AQ116" s="24">
        <f t="shared" si="91"/>
        <v>0</v>
      </c>
      <c r="AR116" s="24">
        <f t="shared" si="92"/>
        <v>0</v>
      </c>
      <c r="AS116" s="24" t="e">
        <f t="shared" si="93"/>
        <v>#VALUE!</v>
      </c>
      <c r="AT116" s="24">
        <f t="shared" si="94"/>
        <v>0</v>
      </c>
      <c r="AU116" s="24">
        <f t="shared" si="95"/>
        <v>0</v>
      </c>
      <c r="AV116" s="24">
        <f t="shared" si="96"/>
        <v>0</v>
      </c>
      <c r="AW116" s="24">
        <f t="shared" si="97"/>
        <v>0</v>
      </c>
      <c r="AX116" s="24" t="e">
        <f t="shared" si="98"/>
        <v>#VALUE!</v>
      </c>
      <c r="AY116" s="24">
        <f t="shared" si="99"/>
        <v>0</v>
      </c>
      <c r="AZ116" s="24">
        <f t="shared" si="100"/>
        <v>0</v>
      </c>
      <c r="BA116" s="24">
        <f t="shared" si="101"/>
        <v>0</v>
      </c>
      <c r="BB116" s="24">
        <f t="shared" si="102"/>
        <v>0</v>
      </c>
      <c r="BC116" s="24" t="e">
        <f t="shared" si="103"/>
        <v>#VALUE!</v>
      </c>
      <c r="BD116" s="24" t="e">
        <f t="shared" si="104"/>
        <v>#VALUE!</v>
      </c>
      <c r="BE116" s="24" t="e">
        <f t="shared" si="105"/>
        <v>#VALUE!</v>
      </c>
      <c r="BF116" s="24" t="e">
        <f t="shared" si="106"/>
        <v>#VALUE!</v>
      </c>
      <c r="BG116" s="24">
        <f t="shared" si="107"/>
        <v>0</v>
      </c>
      <c r="BH116" s="24">
        <f t="shared" si="108"/>
        <v>79789.847400000013</v>
      </c>
      <c r="BI116" s="24" t="e">
        <f t="shared" si="109"/>
        <v>#VALUE!</v>
      </c>
      <c r="BJ116" s="20" t="s">
        <v>548</v>
      </c>
      <c r="BK116" s="26" t="s">
        <v>549</v>
      </c>
      <c r="BL116" s="49" t="e">
        <f t="shared" si="84"/>
        <v>#VALUE!</v>
      </c>
    </row>
    <row r="117" spans="1:64" ht="67.5" hidden="1">
      <c r="A117" s="10" t="s">
        <v>548</v>
      </c>
      <c r="B117" s="26" t="s">
        <v>549</v>
      </c>
      <c r="C117" s="21">
        <v>125</v>
      </c>
      <c r="D117" s="22" t="s">
        <v>555</v>
      </c>
      <c r="E117" s="46">
        <v>7034</v>
      </c>
      <c r="F117" s="23">
        <f t="shared" si="55"/>
        <v>703.40000000000009</v>
      </c>
      <c r="G117" s="23">
        <f t="shared" si="56"/>
        <v>133.64600000000002</v>
      </c>
      <c r="H117" s="23">
        <f t="shared" si="57"/>
        <v>7871.0459999999994</v>
      </c>
      <c r="J117" s="10">
        <f t="shared" si="58"/>
        <v>0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92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K117" s="24">
        <f t="shared" si="85"/>
        <v>0</v>
      </c>
      <c r="AL117" s="24">
        <f t="shared" si="86"/>
        <v>0</v>
      </c>
      <c r="AM117" s="24">
        <f t="shared" si="87"/>
        <v>0</v>
      </c>
      <c r="AN117" s="24">
        <f t="shared" si="88"/>
        <v>0</v>
      </c>
      <c r="AO117" s="24">
        <f t="shared" si="89"/>
        <v>0</v>
      </c>
      <c r="AP117" s="24">
        <f t="shared" si="90"/>
        <v>0</v>
      </c>
      <c r="AQ117" s="24">
        <f t="shared" si="91"/>
        <v>0</v>
      </c>
      <c r="AR117" s="24">
        <f t="shared" si="92"/>
        <v>0</v>
      </c>
      <c r="AS117" s="24">
        <f t="shared" si="93"/>
        <v>0</v>
      </c>
      <c r="AT117" s="24">
        <f t="shared" si="94"/>
        <v>0</v>
      </c>
      <c r="AU117" s="24">
        <f t="shared" si="95"/>
        <v>0</v>
      </c>
      <c r="AV117" s="24">
        <f t="shared" si="96"/>
        <v>0</v>
      </c>
      <c r="AW117" s="24">
        <f t="shared" si="97"/>
        <v>0</v>
      </c>
      <c r="AX117" s="24">
        <f t="shared" si="98"/>
        <v>0</v>
      </c>
      <c r="AY117" s="24">
        <f t="shared" si="99"/>
        <v>0</v>
      </c>
      <c r="AZ117" s="24">
        <f t="shared" si="100"/>
        <v>0</v>
      </c>
      <c r="BA117" s="24">
        <f t="shared" si="101"/>
        <v>0</v>
      </c>
      <c r="BB117" s="24">
        <f t="shared" si="102"/>
        <v>0</v>
      </c>
      <c r="BC117" s="24">
        <f t="shared" si="103"/>
        <v>0</v>
      </c>
      <c r="BD117" s="24">
        <f t="shared" si="104"/>
        <v>0</v>
      </c>
      <c r="BE117" s="24">
        <f t="shared" si="105"/>
        <v>0</v>
      </c>
      <c r="BF117" s="24">
        <f t="shared" si="106"/>
        <v>0</v>
      </c>
      <c r="BG117" s="24">
        <f t="shared" si="107"/>
        <v>0</v>
      </c>
      <c r="BH117" s="24">
        <f t="shared" si="108"/>
        <v>0</v>
      </c>
      <c r="BI117" s="24">
        <f t="shared" si="109"/>
        <v>0</v>
      </c>
      <c r="BJ117" s="20" t="s">
        <v>548</v>
      </c>
      <c r="BK117" s="26" t="s">
        <v>549</v>
      </c>
      <c r="BL117" s="49">
        <f t="shared" si="84"/>
        <v>0</v>
      </c>
    </row>
    <row r="118" spans="1:64" ht="34.5" hidden="1" customHeight="1">
      <c r="A118" s="10" t="s">
        <v>548</v>
      </c>
      <c r="B118" s="26" t="s">
        <v>549</v>
      </c>
      <c r="C118" s="77">
        <v>127</v>
      </c>
      <c r="D118" s="78" t="s">
        <v>556</v>
      </c>
      <c r="E118" s="45">
        <v>1813.54</v>
      </c>
      <c r="F118" s="23">
        <f t="shared" si="55"/>
        <v>181.35400000000001</v>
      </c>
      <c r="G118" s="23">
        <f t="shared" si="56"/>
        <v>34.457260000000005</v>
      </c>
      <c r="H118" s="23">
        <f t="shared" si="57"/>
        <v>2029.3512599999999</v>
      </c>
      <c r="J118" s="190">
        <f t="shared" si="58"/>
        <v>10</v>
      </c>
      <c r="K118" s="191" t="s">
        <v>834</v>
      </c>
      <c r="L118" s="191" t="s">
        <v>796</v>
      </c>
      <c r="M118" s="191" t="s">
        <v>833</v>
      </c>
      <c r="N118" s="6"/>
      <c r="O118" s="6"/>
      <c r="P118" s="6"/>
      <c r="Q118" s="6"/>
      <c r="R118" s="6"/>
      <c r="S118" s="191" t="s">
        <v>796</v>
      </c>
      <c r="T118" s="6"/>
      <c r="U118" s="6"/>
      <c r="V118" s="6"/>
      <c r="W118" s="6"/>
      <c r="X118" s="191" t="s">
        <v>798</v>
      </c>
      <c r="Y118" s="6"/>
      <c r="Z118" s="6"/>
      <c r="AA118" s="6"/>
      <c r="AB118" s="6"/>
      <c r="AC118" s="6"/>
      <c r="AD118" s="6"/>
      <c r="AE118" s="6"/>
      <c r="AF118" s="191" t="s">
        <v>821</v>
      </c>
      <c r="AG118" s="6"/>
      <c r="AH118" s="6">
        <v>10</v>
      </c>
      <c r="AI118" s="6"/>
      <c r="AK118" s="24" t="e">
        <f t="shared" si="85"/>
        <v>#VALUE!</v>
      </c>
      <c r="AL118" s="24" t="e">
        <f t="shared" si="86"/>
        <v>#VALUE!</v>
      </c>
      <c r="AM118" s="24" t="e">
        <f t="shared" si="87"/>
        <v>#VALUE!</v>
      </c>
      <c r="AN118" s="24">
        <f t="shared" si="88"/>
        <v>0</v>
      </c>
      <c r="AO118" s="24">
        <f t="shared" si="89"/>
        <v>0</v>
      </c>
      <c r="AP118" s="24">
        <f t="shared" si="90"/>
        <v>0</v>
      </c>
      <c r="AQ118" s="24">
        <f t="shared" si="91"/>
        <v>0</v>
      </c>
      <c r="AR118" s="24">
        <f t="shared" si="92"/>
        <v>0</v>
      </c>
      <c r="AS118" s="24" t="e">
        <f t="shared" si="93"/>
        <v>#VALUE!</v>
      </c>
      <c r="AT118" s="24">
        <f t="shared" si="94"/>
        <v>0</v>
      </c>
      <c r="AU118" s="24">
        <f t="shared" si="95"/>
        <v>0</v>
      </c>
      <c r="AV118" s="24">
        <f t="shared" si="96"/>
        <v>0</v>
      </c>
      <c r="AW118" s="24">
        <f t="shared" si="97"/>
        <v>0</v>
      </c>
      <c r="AX118" s="24" t="e">
        <f t="shared" si="98"/>
        <v>#VALUE!</v>
      </c>
      <c r="AY118" s="24">
        <f t="shared" si="99"/>
        <v>0</v>
      </c>
      <c r="AZ118" s="24">
        <f t="shared" si="100"/>
        <v>0</v>
      </c>
      <c r="BA118" s="24">
        <f t="shared" si="101"/>
        <v>0</v>
      </c>
      <c r="BB118" s="24">
        <f t="shared" si="102"/>
        <v>0</v>
      </c>
      <c r="BC118" s="24">
        <f t="shared" si="103"/>
        <v>0</v>
      </c>
      <c r="BD118" s="24">
        <f t="shared" si="104"/>
        <v>0</v>
      </c>
      <c r="BE118" s="24">
        <f t="shared" si="105"/>
        <v>0</v>
      </c>
      <c r="BF118" s="24" t="e">
        <f t="shared" si="106"/>
        <v>#VALUE!</v>
      </c>
      <c r="BG118" s="24">
        <f t="shared" si="107"/>
        <v>0</v>
      </c>
      <c r="BH118" s="24">
        <f t="shared" si="108"/>
        <v>20293.512599999998</v>
      </c>
      <c r="BI118" s="24">
        <f t="shared" si="109"/>
        <v>0</v>
      </c>
      <c r="BJ118" s="20" t="s">
        <v>548</v>
      </c>
      <c r="BK118" s="26" t="s">
        <v>549</v>
      </c>
      <c r="BL118" s="49" t="e">
        <f t="shared" si="84"/>
        <v>#VALUE!</v>
      </c>
    </row>
    <row r="119" spans="1:64" ht="34.5" hidden="1" customHeight="1">
      <c r="A119" s="10" t="s">
        <v>548</v>
      </c>
      <c r="B119" s="26" t="s">
        <v>549</v>
      </c>
      <c r="C119" s="21">
        <v>127</v>
      </c>
      <c r="D119" s="22" t="s">
        <v>556</v>
      </c>
      <c r="E119" s="46">
        <v>7602</v>
      </c>
      <c r="F119" s="23">
        <f t="shared" si="55"/>
        <v>760.2</v>
      </c>
      <c r="G119" s="23">
        <f t="shared" si="56"/>
        <v>144.43800000000002</v>
      </c>
      <c r="H119" s="23">
        <f t="shared" si="57"/>
        <v>8506.6380000000008</v>
      </c>
      <c r="J119" s="10">
        <f t="shared" si="58"/>
        <v>0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K119" s="24">
        <f t="shared" si="85"/>
        <v>0</v>
      </c>
      <c r="AL119" s="24">
        <f t="shared" si="86"/>
        <v>0</v>
      </c>
      <c r="AM119" s="24">
        <f t="shared" si="87"/>
        <v>0</v>
      </c>
      <c r="AN119" s="24">
        <f t="shared" si="88"/>
        <v>0</v>
      </c>
      <c r="AO119" s="24">
        <f t="shared" si="89"/>
        <v>0</v>
      </c>
      <c r="AP119" s="24">
        <f t="shared" si="90"/>
        <v>0</v>
      </c>
      <c r="AQ119" s="24">
        <f t="shared" si="91"/>
        <v>0</v>
      </c>
      <c r="AR119" s="24">
        <f t="shared" si="92"/>
        <v>0</v>
      </c>
      <c r="AS119" s="24">
        <f t="shared" si="93"/>
        <v>0</v>
      </c>
      <c r="AT119" s="24">
        <f t="shared" si="94"/>
        <v>0</v>
      </c>
      <c r="AU119" s="24">
        <f t="shared" si="95"/>
        <v>0</v>
      </c>
      <c r="AV119" s="24">
        <f t="shared" si="96"/>
        <v>0</v>
      </c>
      <c r="AW119" s="24">
        <f t="shared" si="97"/>
        <v>0</v>
      </c>
      <c r="AX119" s="24">
        <f t="shared" si="98"/>
        <v>0</v>
      </c>
      <c r="AY119" s="24">
        <f t="shared" si="99"/>
        <v>0</v>
      </c>
      <c r="AZ119" s="24">
        <f t="shared" si="100"/>
        <v>0</v>
      </c>
      <c r="BA119" s="24">
        <f t="shared" si="101"/>
        <v>0</v>
      </c>
      <c r="BB119" s="24">
        <f t="shared" si="102"/>
        <v>0</v>
      </c>
      <c r="BC119" s="24">
        <f t="shared" si="103"/>
        <v>0</v>
      </c>
      <c r="BD119" s="24">
        <f t="shared" si="104"/>
        <v>0</v>
      </c>
      <c r="BE119" s="24">
        <f t="shared" si="105"/>
        <v>0</v>
      </c>
      <c r="BF119" s="24">
        <f t="shared" si="106"/>
        <v>0</v>
      </c>
      <c r="BG119" s="24">
        <f t="shared" si="107"/>
        <v>0</v>
      </c>
      <c r="BH119" s="24">
        <f t="shared" si="108"/>
        <v>0</v>
      </c>
      <c r="BI119" s="24">
        <f t="shared" si="109"/>
        <v>0</v>
      </c>
      <c r="BJ119" s="20" t="s">
        <v>548</v>
      </c>
      <c r="BK119" s="26" t="s">
        <v>549</v>
      </c>
      <c r="BL119" s="49">
        <f t="shared" si="84"/>
        <v>0</v>
      </c>
    </row>
    <row r="120" spans="1:64" ht="34.5" hidden="1" customHeight="1">
      <c r="A120" s="30" t="s">
        <v>557</v>
      </c>
      <c r="B120" s="30" t="s">
        <v>558</v>
      </c>
      <c r="C120" s="76">
        <v>136</v>
      </c>
      <c r="D120" s="22" t="s">
        <v>559</v>
      </c>
      <c r="E120" s="45">
        <v>6018.26</v>
      </c>
      <c r="F120" s="23">
        <f t="shared" si="55"/>
        <v>601.82600000000002</v>
      </c>
      <c r="G120" s="23">
        <f t="shared" si="56"/>
        <v>114.34694</v>
      </c>
      <c r="H120" s="23">
        <f t="shared" si="57"/>
        <v>6734.4329400000006</v>
      </c>
      <c r="J120" s="10">
        <f t="shared" si="58"/>
        <v>0</v>
      </c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K120" s="24">
        <f t="shared" si="85"/>
        <v>0</v>
      </c>
      <c r="AL120" s="24">
        <f t="shared" si="86"/>
        <v>0</v>
      </c>
      <c r="AM120" s="24">
        <f t="shared" si="87"/>
        <v>0</v>
      </c>
      <c r="AN120" s="24">
        <f t="shared" si="88"/>
        <v>0</v>
      </c>
      <c r="AO120" s="24">
        <f t="shared" si="89"/>
        <v>0</v>
      </c>
      <c r="AP120" s="24">
        <f t="shared" si="90"/>
        <v>0</v>
      </c>
      <c r="AQ120" s="24">
        <f t="shared" si="91"/>
        <v>0</v>
      </c>
      <c r="AR120" s="24">
        <f t="shared" si="92"/>
        <v>0</v>
      </c>
      <c r="AS120" s="24">
        <f t="shared" si="93"/>
        <v>0</v>
      </c>
      <c r="AT120" s="24">
        <f t="shared" si="94"/>
        <v>0</v>
      </c>
      <c r="AU120" s="24">
        <f t="shared" si="95"/>
        <v>0</v>
      </c>
      <c r="AV120" s="24">
        <f t="shared" si="96"/>
        <v>0</v>
      </c>
      <c r="AW120" s="24">
        <f t="shared" si="97"/>
        <v>0</v>
      </c>
      <c r="AX120" s="24">
        <f t="shared" si="98"/>
        <v>0</v>
      </c>
      <c r="AY120" s="24">
        <f t="shared" si="99"/>
        <v>0</v>
      </c>
      <c r="AZ120" s="24">
        <f t="shared" si="100"/>
        <v>0</v>
      </c>
      <c r="BA120" s="24">
        <f t="shared" si="101"/>
        <v>0</v>
      </c>
      <c r="BB120" s="24">
        <f t="shared" si="102"/>
        <v>0</v>
      </c>
      <c r="BC120" s="24">
        <f t="shared" si="103"/>
        <v>0</v>
      </c>
      <c r="BD120" s="24">
        <f t="shared" si="104"/>
        <v>0</v>
      </c>
      <c r="BE120" s="24">
        <f t="shared" si="105"/>
        <v>0</v>
      </c>
      <c r="BF120" s="24">
        <f t="shared" si="106"/>
        <v>0</v>
      </c>
      <c r="BG120" s="24">
        <f t="shared" si="107"/>
        <v>0</v>
      </c>
      <c r="BH120" s="24">
        <f t="shared" si="108"/>
        <v>0</v>
      </c>
      <c r="BI120" s="24">
        <f t="shared" si="109"/>
        <v>0</v>
      </c>
      <c r="BJ120" s="31" t="s">
        <v>557</v>
      </c>
      <c r="BK120" s="31" t="s">
        <v>558</v>
      </c>
      <c r="BL120" s="49">
        <f t="shared" si="84"/>
        <v>0</v>
      </c>
    </row>
    <row r="121" spans="1:64" ht="34.5" hidden="1" customHeight="1">
      <c r="A121" s="30" t="s">
        <v>557</v>
      </c>
      <c r="B121" s="30" t="s">
        <v>558</v>
      </c>
      <c r="C121" s="21">
        <v>136</v>
      </c>
      <c r="D121" s="22" t="s">
        <v>559</v>
      </c>
      <c r="E121" s="46">
        <v>9793</v>
      </c>
      <c r="F121" s="23">
        <f t="shared" si="55"/>
        <v>979.30000000000007</v>
      </c>
      <c r="G121" s="23">
        <f t="shared" si="56"/>
        <v>186.06700000000001</v>
      </c>
      <c r="H121" s="23">
        <f t="shared" si="57"/>
        <v>10958.366999999998</v>
      </c>
      <c r="J121" s="10">
        <f t="shared" si="58"/>
        <v>0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K121" s="24">
        <f t="shared" si="85"/>
        <v>0</v>
      </c>
      <c r="AL121" s="24">
        <f t="shared" si="86"/>
        <v>0</v>
      </c>
      <c r="AM121" s="24">
        <f t="shared" si="87"/>
        <v>0</v>
      </c>
      <c r="AN121" s="24">
        <f t="shared" si="88"/>
        <v>0</v>
      </c>
      <c r="AO121" s="24">
        <f t="shared" si="89"/>
        <v>0</v>
      </c>
      <c r="AP121" s="24">
        <f t="shared" si="90"/>
        <v>0</v>
      </c>
      <c r="AQ121" s="24">
        <f t="shared" si="91"/>
        <v>0</v>
      </c>
      <c r="AR121" s="24">
        <f t="shared" si="92"/>
        <v>0</v>
      </c>
      <c r="AS121" s="24">
        <f t="shared" si="93"/>
        <v>0</v>
      </c>
      <c r="AT121" s="24">
        <f t="shared" si="94"/>
        <v>0</v>
      </c>
      <c r="AU121" s="24">
        <f t="shared" si="95"/>
        <v>0</v>
      </c>
      <c r="AV121" s="24">
        <f t="shared" si="96"/>
        <v>0</v>
      </c>
      <c r="AW121" s="24">
        <f t="shared" si="97"/>
        <v>0</v>
      </c>
      <c r="AX121" s="24">
        <f t="shared" si="98"/>
        <v>0</v>
      </c>
      <c r="AY121" s="24">
        <f t="shared" si="99"/>
        <v>0</v>
      </c>
      <c r="AZ121" s="24">
        <f t="shared" si="100"/>
        <v>0</v>
      </c>
      <c r="BA121" s="24">
        <f t="shared" si="101"/>
        <v>0</v>
      </c>
      <c r="BB121" s="24">
        <f t="shared" si="102"/>
        <v>0</v>
      </c>
      <c r="BC121" s="24">
        <f t="shared" si="103"/>
        <v>0</v>
      </c>
      <c r="BD121" s="24">
        <f t="shared" si="104"/>
        <v>0</v>
      </c>
      <c r="BE121" s="24">
        <f t="shared" si="105"/>
        <v>0</v>
      </c>
      <c r="BF121" s="24">
        <f t="shared" si="106"/>
        <v>0</v>
      </c>
      <c r="BG121" s="24">
        <f t="shared" si="107"/>
        <v>0</v>
      </c>
      <c r="BH121" s="24">
        <f t="shared" si="108"/>
        <v>0</v>
      </c>
      <c r="BI121" s="24">
        <f t="shared" si="109"/>
        <v>0</v>
      </c>
      <c r="BJ121" s="31" t="s">
        <v>557</v>
      </c>
      <c r="BK121" s="31" t="s">
        <v>558</v>
      </c>
      <c r="BL121" s="49">
        <f t="shared" si="84"/>
        <v>0</v>
      </c>
    </row>
    <row r="122" spans="1:64" ht="34.5" hidden="1" customHeight="1">
      <c r="A122" s="30" t="s">
        <v>557</v>
      </c>
      <c r="B122" s="30" t="s">
        <v>558</v>
      </c>
      <c r="C122" s="76">
        <v>138</v>
      </c>
      <c r="D122" s="22" t="s">
        <v>560</v>
      </c>
      <c r="E122" s="45">
        <v>2257.2600000000002</v>
      </c>
      <c r="F122" s="23">
        <f t="shared" si="55"/>
        <v>225.72600000000003</v>
      </c>
      <c r="G122" s="23">
        <f t="shared" si="56"/>
        <v>42.887940000000008</v>
      </c>
      <c r="H122" s="23">
        <f t="shared" si="57"/>
        <v>2525.8739400000004</v>
      </c>
      <c r="J122" s="10">
        <f t="shared" si="58"/>
        <v>20</v>
      </c>
      <c r="K122" s="6">
        <v>15</v>
      </c>
      <c r="L122" s="6">
        <v>5</v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K122" s="24">
        <f t="shared" si="85"/>
        <v>37888.109100000009</v>
      </c>
      <c r="AL122" s="24">
        <f t="shared" si="86"/>
        <v>12629.369700000003</v>
      </c>
      <c r="AM122" s="24">
        <f t="shared" si="87"/>
        <v>0</v>
      </c>
      <c r="AN122" s="24">
        <f t="shared" si="88"/>
        <v>0</v>
      </c>
      <c r="AO122" s="24">
        <f t="shared" si="89"/>
        <v>0</v>
      </c>
      <c r="AP122" s="24">
        <f t="shared" si="90"/>
        <v>0</v>
      </c>
      <c r="AQ122" s="24">
        <f t="shared" si="91"/>
        <v>0</v>
      </c>
      <c r="AR122" s="24">
        <f t="shared" si="92"/>
        <v>0</v>
      </c>
      <c r="AS122" s="24">
        <f t="shared" si="93"/>
        <v>0</v>
      </c>
      <c r="AT122" s="24">
        <f t="shared" si="94"/>
        <v>0</v>
      </c>
      <c r="AU122" s="24">
        <f t="shared" si="95"/>
        <v>0</v>
      </c>
      <c r="AV122" s="24">
        <f t="shared" si="96"/>
        <v>0</v>
      </c>
      <c r="AW122" s="24">
        <f t="shared" si="97"/>
        <v>0</v>
      </c>
      <c r="AX122" s="24">
        <f t="shared" si="98"/>
        <v>0</v>
      </c>
      <c r="AY122" s="24">
        <f t="shared" si="99"/>
        <v>0</v>
      </c>
      <c r="AZ122" s="24">
        <f t="shared" si="100"/>
        <v>0</v>
      </c>
      <c r="BA122" s="24">
        <f t="shared" si="101"/>
        <v>0</v>
      </c>
      <c r="BB122" s="24">
        <f t="shared" si="102"/>
        <v>0</v>
      </c>
      <c r="BC122" s="24">
        <f t="shared" si="103"/>
        <v>0</v>
      </c>
      <c r="BD122" s="24">
        <f t="shared" si="104"/>
        <v>0</v>
      </c>
      <c r="BE122" s="24">
        <f t="shared" si="105"/>
        <v>0</v>
      </c>
      <c r="BF122" s="24">
        <f t="shared" si="106"/>
        <v>0</v>
      </c>
      <c r="BG122" s="24">
        <f t="shared" si="107"/>
        <v>0</v>
      </c>
      <c r="BH122" s="24">
        <f t="shared" si="108"/>
        <v>0</v>
      </c>
      <c r="BI122" s="24">
        <f t="shared" si="109"/>
        <v>0</v>
      </c>
      <c r="BJ122" s="31" t="s">
        <v>557</v>
      </c>
      <c r="BK122" s="31" t="s">
        <v>558</v>
      </c>
      <c r="BL122" s="49">
        <f t="shared" si="84"/>
        <v>50517.478800000012</v>
      </c>
    </row>
    <row r="123" spans="1:64" ht="34.5" hidden="1" customHeight="1">
      <c r="A123" s="30" t="s">
        <v>557</v>
      </c>
      <c r="B123" s="30" t="s">
        <v>558</v>
      </c>
      <c r="C123" s="21">
        <v>138</v>
      </c>
      <c r="D123" s="22" t="s">
        <v>560</v>
      </c>
      <c r="E123" s="46">
        <v>6044</v>
      </c>
      <c r="F123" s="23">
        <f t="shared" si="55"/>
        <v>604.4</v>
      </c>
      <c r="G123" s="23">
        <f t="shared" si="56"/>
        <v>114.836</v>
      </c>
      <c r="H123" s="23">
        <f t="shared" si="57"/>
        <v>6763.2359999999999</v>
      </c>
      <c r="J123" s="10">
        <f t="shared" si="58"/>
        <v>0</v>
      </c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K123" s="24">
        <f t="shared" si="85"/>
        <v>0</v>
      </c>
      <c r="AL123" s="24">
        <f t="shared" si="86"/>
        <v>0</v>
      </c>
      <c r="AM123" s="24">
        <f t="shared" si="87"/>
        <v>0</v>
      </c>
      <c r="AN123" s="24">
        <f t="shared" si="88"/>
        <v>0</v>
      </c>
      <c r="AO123" s="24">
        <f t="shared" si="89"/>
        <v>0</v>
      </c>
      <c r="AP123" s="24">
        <f t="shared" si="90"/>
        <v>0</v>
      </c>
      <c r="AQ123" s="24">
        <f t="shared" si="91"/>
        <v>0</v>
      </c>
      <c r="AR123" s="24">
        <f t="shared" si="92"/>
        <v>0</v>
      </c>
      <c r="AS123" s="24">
        <f t="shared" si="93"/>
        <v>0</v>
      </c>
      <c r="AT123" s="24">
        <f t="shared" si="94"/>
        <v>0</v>
      </c>
      <c r="AU123" s="24">
        <f t="shared" si="95"/>
        <v>0</v>
      </c>
      <c r="AV123" s="24">
        <f t="shared" si="96"/>
        <v>0</v>
      </c>
      <c r="AW123" s="24">
        <f t="shared" si="97"/>
        <v>0</v>
      </c>
      <c r="AX123" s="24">
        <f t="shared" si="98"/>
        <v>0</v>
      </c>
      <c r="AY123" s="24">
        <f t="shared" si="99"/>
        <v>0</v>
      </c>
      <c r="AZ123" s="24">
        <f t="shared" si="100"/>
        <v>0</v>
      </c>
      <c r="BA123" s="24">
        <f t="shared" si="101"/>
        <v>0</v>
      </c>
      <c r="BB123" s="24">
        <f t="shared" si="102"/>
        <v>0</v>
      </c>
      <c r="BC123" s="24">
        <f t="shared" si="103"/>
        <v>0</v>
      </c>
      <c r="BD123" s="24">
        <f t="shared" si="104"/>
        <v>0</v>
      </c>
      <c r="BE123" s="24">
        <f t="shared" si="105"/>
        <v>0</v>
      </c>
      <c r="BF123" s="24">
        <f t="shared" si="106"/>
        <v>0</v>
      </c>
      <c r="BG123" s="24">
        <f t="shared" si="107"/>
        <v>0</v>
      </c>
      <c r="BH123" s="24">
        <f t="shared" si="108"/>
        <v>0</v>
      </c>
      <c r="BI123" s="24">
        <f t="shared" si="109"/>
        <v>0</v>
      </c>
      <c r="BJ123" s="31" t="s">
        <v>557</v>
      </c>
      <c r="BK123" s="31" t="s">
        <v>558</v>
      </c>
      <c r="BL123" s="49">
        <f t="shared" si="84"/>
        <v>0</v>
      </c>
    </row>
    <row r="124" spans="1:64" ht="34.5" hidden="1" customHeight="1">
      <c r="A124" s="10" t="s">
        <v>561</v>
      </c>
      <c r="B124" s="26" t="s">
        <v>562</v>
      </c>
      <c r="C124" s="76">
        <v>141</v>
      </c>
      <c r="D124" s="22" t="s">
        <v>563</v>
      </c>
      <c r="E124" s="45">
        <v>1064.73</v>
      </c>
      <c r="F124" s="23">
        <f t="shared" si="55"/>
        <v>106.47300000000001</v>
      </c>
      <c r="G124" s="23">
        <f t="shared" si="56"/>
        <v>20.229870000000002</v>
      </c>
      <c r="H124" s="23">
        <f t="shared" si="57"/>
        <v>1191.4328699999999</v>
      </c>
      <c r="J124" s="10">
        <f t="shared" si="58"/>
        <v>0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K124" s="24">
        <f t="shared" si="85"/>
        <v>0</v>
      </c>
      <c r="AL124" s="24">
        <f t="shared" si="86"/>
        <v>0</v>
      </c>
      <c r="AM124" s="24">
        <f t="shared" si="87"/>
        <v>0</v>
      </c>
      <c r="AN124" s="24">
        <f t="shared" si="88"/>
        <v>0</v>
      </c>
      <c r="AO124" s="24">
        <f t="shared" si="89"/>
        <v>0</v>
      </c>
      <c r="AP124" s="24">
        <f t="shared" si="90"/>
        <v>0</v>
      </c>
      <c r="AQ124" s="24">
        <f t="shared" si="91"/>
        <v>0</v>
      </c>
      <c r="AR124" s="24">
        <f t="shared" si="92"/>
        <v>0</v>
      </c>
      <c r="AS124" s="24">
        <f t="shared" si="93"/>
        <v>0</v>
      </c>
      <c r="AT124" s="24">
        <f t="shared" si="94"/>
        <v>0</v>
      </c>
      <c r="AU124" s="24">
        <f t="shared" si="95"/>
        <v>0</v>
      </c>
      <c r="AV124" s="24">
        <f t="shared" si="96"/>
        <v>0</v>
      </c>
      <c r="AW124" s="24">
        <f t="shared" si="97"/>
        <v>0</v>
      </c>
      <c r="AX124" s="24">
        <f t="shared" si="98"/>
        <v>0</v>
      </c>
      <c r="AY124" s="24">
        <f t="shared" si="99"/>
        <v>0</v>
      </c>
      <c r="AZ124" s="24">
        <f t="shared" si="100"/>
        <v>0</v>
      </c>
      <c r="BA124" s="24">
        <f t="shared" si="101"/>
        <v>0</v>
      </c>
      <c r="BB124" s="24">
        <f t="shared" si="102"/>
        <v>0</v>
      </c>
      <c r="BC124" s="24">
        <f t="shared" si="103"/>
        <v>0</v>
      </c>
      <c r="BD124" s="24">
        <f t="shared" si="104"/>
        <v>0</v>
      </c>
      <c r="BE124" s="24">
        <f t="shared" si="105"/>
        <v>0</v>
      </c>
      <c r="BF124" s="24">
        <f t="shared" si="106"/>
        <v>0</v>
      </c>
      <c r="BG124" s="24">
        <f t="shared" si="107"/>
        <v>0</v>
      </c>
      <c r="BH124" s="24">
        <f t="shared" si="108"/>
        <v>0</v>
      </c>
      <c r="BI124" s="24">
        <f t="shared" si="109"/>
        <v>0</v>
      </c>
      <c r="BJ124" s="20" t="s">
        <v>561</v>
      </c>
      <c r="BK124" s="26" t="s">
        <v>562</v>
      </c>
      <c r="BL124" s="49">
        <f t="shared" si="84"/>
        <v>0</v>
      </c>
    </row>
    <row r="125" spans="1:64" ht="34.5" hidden="1" customHeight="1">
      <c r="A125" s="10" t="s">
        <v>561</v>
      </c>
      <c r="B125" s="26" t="s">
        <v>562</v>
      </c>
      <c r="C125" s="21">
        <v>141</v>
      </c>
      <c r="D125" s="22" t="s">
        <v>563</v>
      </c>
      <c r="E125" s="46">
        <v>2195</v>
      </c>
      <c r="F125" s="23">
        <f t="shared" si="55"/>
        <v>219.5</v>
      </c>
      <c r="G125" s="23">
        <f t="shared" si="56"/>
        <v>41.704999999999998</v>
      </c>
      <c r="H125" s="23">
        <f t="shared" si="57"/>
        <v>2456.2049999999999</v>
      </c>
      <c r="J125" s="10">
        <f t="shared" si="58"/>
        <v>0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K125" s="24">
        <f t="shared" si="85"/>
        <v>0</v>
      </c>
      <c r="AL125" s="24">
        <f t="shared" si="86"/>
        <v>0</v>
      </c>
      <c r="AM125" s="24">
        <f t="shared" si="87"/>
        <v>0</v>
      </c>
      <c r="AN125" s="24">
        <f t="shared" si="88"/>
        <v>0</v>
      </c>
      <c r="AO125" s="24">
        <f t="shared" si="89"/>
        <v>0</v>
      </c>
      <c r="AP125" s="24">
        <f t="shared" si="90"/>
        <v>0</v>
      </c>
      <c r="AQ125" s="24">
        <f t="shared" si="91"/>
        <v>0</v>
      </c>
      <c r="AR125" s="24">
        <f t="shared" si="92"/>
        <v>0</v>
      </c>
      <c r="AS125" s="24">
        <f t="shared" si="93"/>
        <v>0</v>
      </c>
      <c r="AT125" s="24">
        <f t="shared" si="94"/>
        <v>0</v>
      </c>
      <c r="AU125" s="24">
        <f t="shared" si="95"/>
        <v>0</v>
      </c>
      <c r="AV125" s="24">
        <f t="shared" si="96"/>
        <v>0</v>
      </c>
      <c r="AW125" s="24">
        <f t="shared" si="97"/>
        <v>0</v>
      </c>
      <c r="AX125" s="24">
        <f t="shared" si="98"/>
        <v>0</v>
      </c>
      <c r="AY125" s="24">
        <f t="shared" si="99"/>
        <v>0</v>
      </c>
      <c r="AZ125" s="24">
        <f t="shared" si="100"/>
        <v>0</v>
      </c>
      <c r="BA125" s="24">
        <f t="shared" si="101"/>
        <v>0</v>
      </c>
      <c r="BB125" s="24">
        <f t="shared" si="102"/>
        <v>0</v>
      </c>
      <c r="BC125" s="24">
        <f t="shared" si="103"/>
        <v>0</v>
      </c>
      <c r="BD125" s="24">
        <f t="shared" si="104"/>
        <v>0</v>
      </c>
      <c r="BE125" s="24">
        <f t="shared" si="105"/>
        <v>0</v>
      </c>
      <c r="BF125" s="24">
        <f t="shared" si="106"/>
        <v>0</v>
      </c>
      <c r="BG125" s="24">
        <f t="shared" si="107"/>
        <v>0</v>
      </c>
      <c r="BH125" s="24">
        <f t="shared" si="108"/>
        <v>0</v>
      </c>
      <c r="BI125" s="24">
        <f t="shared" si="109"/>
        <v>0</v>
      </c>
      <c r="BJ125" s="20" t="s">
        <v>561</v>
      </c>
      <c r="BK125" s="26" t="s">
        <v>562</v>
      </c>
      <c r="BL125" s="49">
        <f t="shared" si="84"/>
        <v>0</v>
      </c>
    </row>
    <row r="126" spans="1:64" ht="34.5" hidden="1" customHeight="1">
      <c r="A126" s="10" t="s">
        <v>561</v>
      </c>
      <c r="B126" s="26" t="s">
        <v>562</v>
      </c>
      <c r="C126" s="76">
        <v>143</v>
      </c>
      <c r="D126" s="22" t="s">
        <v>564</v>
      </c>
      <c r="E126" s="45">
        <v>6572.61</v>
      </c>
      <c r="F126" s="23">
        <f t="shared" si="55"/>
        <v>657.26099999999997</v>
      </c>
      <c r="G126" s="23">
        <f t="shared" si="56"/>
        <v>124.87958999999999</v>
      </c>
      <c r="H126" s="23">
        <f t="shared" si="57"/>
        <v>7354.7505899999987</v>
      </c>
      <c r="J126" s="10">
        <f t="shared" si="58"/>
        <v>935</v>
      </c>
      <c r="K126" s="6">
        <v>250</v>
      </c>
      <c r="L126" s="6">
        <v>40</v>
      </c>
      <c r="M126" s="6">
        <v>40</v>
      </c>
      <c r="N126" s="6"/>
      <c r="O126" s="6">
        <v>100</v>
      </c>
      <c r="P126" s="6">
        <v>60</v>
      </c>
      <c r="Q126" s="6"/>
      <c r="R126" s="6"/>
      <c r="S126" s="6">
        <v>80</v>
      </c>
      <c r="T126" s="6">
        <v>60</v>
      </c>
      <c r="U126" s="6">
        <v>60</v>
      </c>
      <c r="V126" s="6"/>
      <c r="W126" s="6">
        <v>25</v>
      </c>
      <c r="X126" s="6">
        <v>40</v>
      </c>
      <c r="Y126" s="6"/>
      <c r="Z126" s="6">
        <v>60</v>
      </c>
      <c r="AA126" s="6"/>
      <c r="AB126" s="6"/>
      <c r="AC126" s="6">
        <v>30</v>
      </c>
      <c r="AD126" s="6">
        <v>30</v>
      </c>
      <c r="AE126" s="6">
        <v>20</v>
      </c>
      <c r="AF126" s="6"/>
      <c r="AG126" s="6">
        <v>30</v>
      </c>
      <c r="AH126" s="6"/>
      <c r="AI126" s="6">
        <v>10</v>
      </c>
      <c r="AK126" s="24">
        <f t="shared" si="85"/>
        <v>1838687.6474999997</v>
      </c>
      <c r="AL126" s="24">
        <f t="shared" si="86"/>
        <v>294190.02359999996</v>
      </c>
      <c r="AM126" s="24">
        <f t="shared" si="87"/>
        <v>294190.02359999996</v>
      </c>
      <c r="AN126" s="24">
        <f t="shared" si="88"/>
        <v>0</v>
      </c>
      <c r="AO126" s="24">
        <f t="shared" si="89"/>
        <v>735475.05899999989</v>
      </c>
      <c r="AP126" s="24">
        <f t="shared" si="90"/>
        <v>441285.03539999994</v>
      </c>
      <c r="AQ126" s="24">
        <f t="shared" si="91"/>
        <v>0</v>
      </c>
      <c r="AR126" s="24">
        <f t="shared" si="92"/>
        <v>0</v>
      </c>
      <c r="AS126" s="24">
        <f t="shared" si="93"/>
        <v>588380.04719999991</v>
      </c>
      <c r="AT126" s="24">
        <f t="shared" si="94"/>
        <v>441285.03539999994</v>
      </c>
      <c r="AU126" s="24">
        <f t="shared" si="95"/>
        <v>441285.03539999994</v>
      </c>
      <c r="AV126" s="24">
        <f t="shared" si="96"/>
        <v>0</v>
      </c>
      <c r="AW126" s="24">
        <f t="shared" si="97"/>
        <v>183868.76474999997</v>
      </c>
      <c r="AX126" s="24">
        <f t="shared" si="98"/>
        <v>294190.02359999996</v>
      </c>
      <c r="AY126" s="24">
        <f t="shared" si="99"/>
        <v>0</v>
      </c>
      <c r="AZ126" s="24">
        <f t="shared" si="100"/>
        <v>441285.03539999994</v>
      </c>
      <c r="BA126" s="24">
        <f t="shared" si="101"/>
        <v>0</v>
      </c>
      <c r="BB126" s="24">
        <f t="shared" si="102"/>
        <v>0</v>
      </c>
      <c r="BC126" s="24">
        <f t="shared" si="103"/>
        <v>220642.51769999997</v>
      </c>
      <c r="BD126" s="24">
        <f t="shared" si="104"/>
        <v>220642.51769999997</v>
      </c>
      <c r="BE126" s="24">
        <f t="shared" si="105"/>
        <v>147095.01179999998</v>
      </c>
      <c r="BF126" s="24">
        <f t="shared" si="106"/>
        <v>0</v>
      </c>
      <c r="BG126" s="24">
        <f t="shared" si="107"/>
        <v>220642.51769999997</v>
      </c>
      <c r="BH126" s="24">
        <f t="shared" si="108"/>
        <v>0</v>
      </c>
      <c r="BI126" s="24">
        <f t="shared" si="109"/>
        <v>73547.505899999989</v>
      </c>
      <c r="BJ126" s="20" t="s">
        <v>561</v>
      </c>
      <c r="BK126" s="26" t="s">
        <v>562</v>
      </c>
      <c r="BL126" s="49">
        <f t="shared" si="84"/>
        <v>6876691.8016499998</v>
      </c>
    </row>
    <row r="127" spans="1:64" ht="34.5" hidden="1" customHeight="1">
      <c r="A127" s="10" t="s">
        <v>561</v>
      </c>
      <c r="B127" s="26" t="s">
        <v>562</v>
      </c>
      <c r="C127" s="21">
        <v>143</v>
      </c>
      <c r="D127" s="22" t="s">
        <v>564</v>
      </c>
      <c r="E127" s="46">
        <v>16478</v>
      </c>
      <c r="F127" s="23">
        <f t="shared" si="55"/>
        <v>1647.8000000000002</v>
      </c>
      <c r="G127" s="23">
        <f t="shared" si="56"/>
        <v>313.08200000000005</v>
      </c>
      <c r="H127" s="23">
        <f t="shared" si="57"/>
        <v>18438.881999999998</v>
      </c>
      <c r="J127" s="10">
        <f t="shared" si="58"/>
        <v>0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K127" s="24">
        <f t="shared" si="85"/>
        <v>0</v>
      </c>
      <c r="AL127" s="24">
        <f t="shared" si="86"/>
        <v>0</v>
      </c>
      <c r="AM127" s="24">
        <f t="shared" si="87"/>
        <v>0</v>
      </c>
      <c r="AN127" s="24">
        <f t="shared" si="88"/>
        <v>0</v>
      </c>
      <c r="AO127" s="24">
        <f t="shared" si="89"/>
        <v>0</v>
      </c>
      <c r="AP127" s="24">
        <f t="shared" si="90"/>
        <v>0</v>
      </c>
      <c r="AQ127" s="24">
        <f t="shared" si="91"/>
        <v>0</v>
      </c>
      <c r="AR127" s="24">
        <f t="shared" si="92"/>
        <v>0</v>
      </c>
      <c r="AS127" s="24">
        <f t="shared" si="93"/>
        <v>0</v>
      </c>
      <c r="AT127" s="24">
        <f t="shared" si="94"/>
        <v>0</v>
      </c>
      <c r="AU127" s="24">
        <f t="shared" si="95"/>
        <v>0</v>
      </c>
      <c r="AV127" s="24">
        <f t="shared" si="96"/>
        <v>0</v>
      </c>
      <c r="AW127" s="24">
        <f t="shared" si="97"/>
        <v>0</v>
      </c>
      <c r="AX127" s="24">
        <f t="shared" si="98"/>
        <v>0</v>
      </c>
      <c r="AY127" s="24">
        <f t="shared" si="99"/>
        <v>0</v>
      </c>
      <c r="AZ127" s="24">
        <f t="shared" si="100"/>
        <v>0</v>
      </c>
      <c r="BA127" s="24">
        <f t="shared" si="101"/>
        <v>0</v>
      </c>
      <c r="BB127" s="24">
        <f t="shared" si="102"/>
        <v>0</v>
      </c>
      <c r="BC127" s="24">
        <f t="shared" si="103"/>
        <v>0</v>
      </c>
      <c r="BD127" s="24">
        <f t="shared" si="104"/>
        <v>0</v>
      </c>
      <c r="BE127" s="24">
        <f t="shared" si="105"/>
        <v>0</v>
      </c>
      <c r="BF127" s="24">
        <f t="shared" si="106"/>
        <v>0</v>
      </c>
      <c r="BG127" s="24">
        <f t="shared" si="107"/>
        <v>0</v>
      </c>
      <c r="BH127" s="24">
        <f t="shared" si="108"/>
        <v>0</v>
      </c>
      <c r="BI127" s="24">
        <f t="shared" si="109"/>
        <v>0</v>
      </c>
      <c r="BJ127" s="20" t="s">
        <v>561</v>
      </c>
      <c r="BK127" s="26" t="s">
        <v>562</v>
      </c>
      <c r="BL127" s="49">
        <f t="shared" si="84"/>
        <v>0</v>
      </c>
    </row>
    <row r="128" spans="1:64" ht="34.5" hidden="1" customHeight="1">
      <c r="A128" s="10" t="s">
        <v>565</v>
      </c>
      <c r="B128" s="26" t="s">
        <v>566</v>
      </c>
      <c r="C128" s="76">
        <v>151</v>
      </c>
      <c r="D128" s="22" t="s">
        <v>567</v>
      </c>
      <c r="E128" s="45">
        <v>4514.78</v>
      </c>
      <c r="F128" s="23">
        <f t="shared" si="55"/>
        <v>451.47800000000001</v>
      </c>
      <c r="G128" s="23">
        <f t="shared" si="56"/>
        <v>85.780820000000006</v>
      </c>
      <c r="H128" s="23">
        <f t="shared" si="57"/>
        <v>5052.0388199999998</v>
      </c>
      <c r="J128" s="190">
        <f t="shared" si="58"/>
        <v>918</v>
      </c>
      <c r="K128" s="6">
        <v>450</v>
      </c>
      <c r="L128" s="6">
        <v>40</v>
      </c>
      <c r="M128" s="6">
        <v>24</v>
      </c>
      <c r="N128" s="6"/>
      <c r="O128" s="6">
        <v>80</v>
      </c>
      <c r="P128" s="6"/>
      <c r="Q128" s="6"/>
      <c r="R128" s="6"/>
      <c r="S128" s="193" t="s">
        <v>837</v>
      </c>
      <c r="T128" s="6">
        <f>15+9</f>
        <v>24</v>
      </c>
      <c r="U128" s="6"/>
      <c r="V128" s="191" t="s">
        <v>841</v>
      </c>
      <c r="W128" s="6">
        <v>40</v>
      </c>
      <c r="X128" s="191" t="s">
        <v>799</v>
      </c>
      <c r="Y128" s="6"/>
      <c r="Z128" s="6">
        <v>60</v>
      </c>
      <c r="AA128" s="6"/>
      <c r="AB128" s="6"/>
      <c r="AC128" s="6">
        <v>40</v>
      </c>
      <c r="AD128" s="6">
        <v>30</v>
      </c>
      <c r="AE128" s="6">
        <v>40</v>
      </c>
      <c r="AF128" s="6">
        <v>30</v>
      </c>
      <c r="AG128" s="6"/>
      <c r="AH128" s="6"/>
      <c r="AI128" s="6">
        <v>60</v>
      </c>
      <c r="AK128" s="24">
        <f t="shared" si="85"/>
        <v>2273417.469</v>
      </c>
      <c r="AL128" s="24">
        <f t="shared" si="86"/>
        <v>202081.5528</v>
      </c>
      <c r="AM128" s="24">
        <f t="shared" si="87"/>
        <v>121248.93167999999</v>
      </c>
      <c r="AN128" s="24">
        <f t="shared" si="88"/>
        <v>0</v>
      </c>
      <c r="AO128" s="24">
        <f t="shared" si="89"/>
        <v>404163.10560000001</v>
      </c>
      <c r="AP128" s="24">
        <f t="shared" si="90"/>
        <v>0</v>
      </c>
      <c r="AQ128" s="24">
        <f t="shared" si="91"/>
        <v>0</v>
      </c>
      <c r="AR128" s="24">
        <f t="shared" si="92"/>
        <v>0</v>
      </c>
      <c r="AS128" s="24" t="e">
        <f t="shared" si="93"/>
        <v>#VALUE!</v>
      </c>
      <c r="AT128" s="24">
        <f t="shared" si="94"/>
        <v>121248.93167999999</v>
      </c>
      <c r="AU128" s="24">
        <f t="shared" si="95"/>
        <v>0</v>
      </c>
      <c r="AV128" s="24" t="e">
        <f t="shared" si="96"/>
        <v>#VALUE!</v>
      </c>
      <c r="AW128" s="24">
        <f t="shared" si="97"/>
        <v>202081.5528</v>
      </c>
      <c r="AX128" s="24" t="e">
        <f t="shared" si="98"/>
        <v>#VALUE!</v>
      </c>
      <c r="AY128" s="24">
        <f t="shared" si="99"/>
        <v>0</v>
      </c>
      <c r="AZ128" s="24">
        <f t="shared" si="100"/>
        <v>303122.32919999998</v>
      </c>
      <c r="BA128" s="24">
        <f t="shared" si="101"/>
        <v>0</v>
      </c>
      <c r="BB128" s="24">
        <f t="shared" si="102"/>
        <v>0</v>
      </c>
      <c r="BC128" s="24">
        <f t="shared" si="103"/>
        <v>202081.5528</v>
      </c>
      <c r="BD128" s="24">
        <f t="shared" si="104"/>
        <v>151561.16459999999</v>
      </c>
      <c r="BE128" s="24">
        <f t="shared" si="105"/>
        <v>202081.5528</v>
      </c>
      <c r="BF128" s="24">
        <f t="shared" si="106"/>
        <v>151561.16459999999</v>
      </c>
      <c r="BG128" s="24">
        <f t="shared" si="107"/>
        <v>0</v>
      </c>
      <c r="BH128" s="24">
        <f t="shared" si="108"/>
        <v>0</v>
      </c>
      <c r="BI128" s="24">
        <f t="shared" si="109"/>
        <v>303122.32919999998</v>
      </c>
      <c r="BJ128" s="20" t="s">
        <v>565</v>
      </c>
      <c r="BK128" s="26" t="s">
        <v>566</v>
      </c>
      <c r="BL128" s="49" t="e">
        <f t="shared" si="84"/>
        <v>#VALUE!</v>
      </c>
    </row>
    <row r="129" spans="1:64" ht="34.5" hidden="1" customHeight="1">
      <c r="A129" s="10" t="s">
        <v>565</v>
      </c>
      <c r="B129" s="26" t="s">
        <v>566</v>
      </c>
      <c r="C129" s="21">
        <v>151</v>
      </c>
      <c r="D129" s="22" t="s">
        <v>567</v>
      </c>
      <c r="E129" s="46">
        <v>8581</v>
      </c>
      <c r="F129" s="23">
        <f t="shared" si="55"/>
        <v>858.1</v>
      </c>
      <c r="G129" s="23">
        <f t="shared" si="56"/>
        <v>163.03900000000002</v>
      </c>
      <c r="H129" s="23">
        <f t="shared" si="57"/>
        <v>9602.139000000001</v>
      </c>
      <c r="J129" s="10">
        <f t="shared" si="58"/>
        <v>0</v>
      </c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K129" s="24">
        <f t="shared" si="85"/>
        <v>0</v>
      </c>
      <c r="AL129" s="24">
        <f t="shared" si="86"/>
        <v>0</v>
      </c>
      <c r="AM129" s="24">
        <f t="shared" si="87"/>
        <v>0</v>
      </c>
      <c r="AN129" s="24">
        <f t="shared" si="88"/>
        <v>0</v>
      </c>
      <c r="AO129" s="24">
        <f t="shared" si="89"/>
        <v>0</v>
      </c>
      <c r="AP129" s="24">
        <f t="shared" si="90"/>
        <v>0</v>
      </c>
      <c r="AQ129" s="24">
        <f t="shared" si="91"/>
        <v>0</v>
      </c>
      <c r="AR129" s="24">
        <f t="shared" si="92"/>
        <v>0</v>
      </c>
      <c r="AS129" s="24">
        <f t="shared" si="93"/>
        <v>0</v>
      </c>
      <c r="AT129" s="24">
        <f t="shared" si="94"/>
        <v>0</v>
      </c>
      <c r="AU129" s="24">
        <f t="shared" si="95"/>
        <v>0</v>
      </c>
      <c r="AV129" s="24">
        <f t="shared" si="96"/>
        <v>0</v>
      </c>
      <c r="AW129" s="24">
        <f t="shared" si="97"/>
        <v>0</v>
      </c>
      <c r="AX129" s="24">
        <f t="shared" si="98"/>
        <v>0</v>
      </c>
      <c r="AY129" s="24">
        <f t="shared" si="99"/>
        <v>0</v>
      </c>
      <c r="AZ129" s="24">
        <f t="shared" si="100"/>
        <v>0</v>
      </c>
      <c r="BA129" s="24">
        <f t="shared" si="101"/>
        <v>0</v>
      </c>
      <c r="BB129" s="24">
        <f t="shared" si="102"/>
        <v>0</v>
      </c>
      <c r="BC129" s="24">
        <f t="shared" si="103"/>
        <v>0</v>
      </c>
      <c r="BD129" s="24">
        <f t="shared" si="104"/>
        <v>0</v>
      </c>
      <c r="BE129" s="24">
        <f t="shared" si="105"/>
        <v>0</v>
      </c>
      <c r="BF129" s="24">
        <f t="shared" si="106"/>
        <v>0</v>
      </c>
      <c r="BG129" s="24">
        <f t="shared" si="107"/>
        <v>0</v>
      </c>
      <c r="BH129" s="24">
        <f t="shared" si="108"/>
        <v>0</v>
      </c>
      <c r="BI129" s="24">
        <f t="shared" si="109"/>
        <v>0</v>
      </c>
      <c r="BJ129" s="20" t="s">
        <v>565</v>
      </c>
      <c r="BK129" s="26" t="s">
        <v>566</v>
      </c>
      <c r="BL129" s="49">
        <f t="shared" si="84"/>
        <v>0</v>
      </c>
    </row>
    <row r="130" spans="1:64" ht="34.5" hidden="1" customHeight="1">
      <c r="A130" s="10" t="s">
        <v>565</v>
      </c>
      <c r="B130" s="26" t="s">
        <v>566</v>
      </c>
      <c r="C130" s="76">
        <v>152</v>
      </c>
      <c r="D130" s="22" t="s">
        <v>568</v>
      </c>
      <c r="E130" s="45">
        <v>1590.04</v>
      </c>
      <c r="F130" s="23">
        <f t="shared" ref="F130:F193" si="110">+E130*10%</f>
        <v>159.00400000000002</v>
      </c>
      <c r="G130" s="23">
        <f t="shared" ref="G130:G193" si="111">+F130*19%</f>
        <v>30.210760000000004</v>
      </c>
      <c r="H130" s="23">
        <f t="shared" ref="H130:H193" si="112">+E130+F130+G130</f>
        <v>1779.2547599999998</v>
      </c>
      <c r="J130" s="10">
        <f t="shared" ref="J130:J193" si="113">SUM(K130:AI130)</f>
        <v>0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K130" s="24">
        <f t="shared" ref="AK130:AK161" si="114">+K130*$H130</f>
        <v>0</v>
      </c>
      <c r="AL130" s="24">
        <f t="shared" ref="AL130:AL161" si="115">+L130*$H130</f>
        <v>0</v>
      </c>
      <c r="AM130" s="24">
        <f t="shared" ref="AM130:AM161" si="116">+M130*$H130</f>
        <v>0</v>
      </c>
      <c r="AN130" s="24">
        <f t="shared" ref="AN130:AN161" si="117">+N130*$H130</f>
        <v>0</v>
      </c>
      <c r="AO130" s="24">
        <f t="shared" ref="AO130:AO161" si="118">+O130*$H130</f>
        <v>0</v>
      </c>
      <c r="AP130" s="24">
        <f t="shared" ref="AP130:AP161" si="119">+P130*$H130</f>
        <v>0</v>
      </c>
      <c r="AQ130" s="24">
        <f t="shared" ref="AQ130:AQ161" si="120">+Q130*$H130</f>
        <v>0</v>
      </c>
      <c r="AR130" s="24">
        <f t="shared" ref="AR130:AR161" si="121">+R130*$H130</f>
        <v>0</v>
      </c>
      <c r="AS130" s="24">
        <f t="shared" ref="AS130:AS161" si="122">+S130*$H130</f>
        <v>0</v>
      </c>
      <c r="AT130" s="24">
        <f t="shared" ref="AT130:AT161" si="123">+T130*$H130</f>
        <v>0</v>
      </c>
      <c r="AU130" s="24">
        <f t="shared" ref="AU130:AU161" si="124">+U130*$H130</f>
        <v>0</v>
      </c>
      <c r="AV130" s="24">
        <f t="shared" ref="AV130:AV161" si="125">+V130*$H130</f>
        <v>0</v>
      </c>
      <c r="AW130" s="24">
        <f t="shared" ref="AW130:AW161" si="126">+W130*$H130</f>
        <v>0</v>
      </c>
      <c r="AX130" s="24">
        <f t="shared" ref="AX130:AX161" si="127">+X130*$H130</f>
        <v>0</v>
      </c>
      <c r="AY130" s="24">
        <f t="shared" ref="AY130:AY161" si="128">+Y130*$H130</f>
        <v>0</v>
      </c>
      <c r="AZ130" s="24">
        <f t="shared" ref="AZ130:AZ161" si="129">+Z130*$H130</f>
        <v>0</v>
      </c>
      <c r="BA130" s="24">
        <f t="shared" ref="BA130:BA161" si="130">+AA130*$H130</f>
        <v>0</v>
      </c>
      <c r="BB130" s="24">
        <f t="shared" ref="BB130:BB161" si="131">+AB130*$H130</f>
        <v>0</v>
      </c>
      <c r="BC130" s="24">
        <f t="shared" ref="BC130:BC161" si="132">+AC130*$H130</f>
        <v>0</v>
      </c>
      <c r="BD130" s="24">
        <f t="shared" ref="BD130:BD161" si="133">+AD130*$H130</f>
        <v>0</v>
      </c>
      <c r="BE130" s="24">
        <f t="shared" ref="BE130:BE161" si="134">+AE130*$H130</f>
        <v>0</v>
      </c>
      <c r="BF130" s="24">
        <f t="shared" ref="BF130:BF161" si="135">+AF130*$H130</f>
        <v>0</v>
      </c>
      <c r="BG130" s="24">
        <f t="shared" ref="BG130:BG161" si="136">+AG130*$H130</f>
        <v>0</v>
      </c>
      <c r="BH130" s="24">
        <f t="shared" ref="BH130:BH161" si="137">+AH130*$H130</f>
        <v>0</v>
      </c>
      <c r="BI130" s="24">
        <f t="shared" ref="BI130:BI161" si="138">+AI130*$H130</f>
        <v>0</v>
      </c>
      <c r="BJ130" s="20" t="s">
        <v>565</v>
      </c>
      <c r="BK130" s="26" t="s">
        <v>566</v>
      </c>
      <c r="BL130" s="49">
        <f t="shared" ref="BL130:BL193" si="139">SUM(AK130:BI130)</f>
        <v>0</v>
      </c>
    </row>
    <row r="131" spans="1:64" ht="34.5" hidden="1" customHeight="1">
      <c r="A131" s="10" t="s">
        <v>565</v>
      </c>
      <c r="B131" s="26" t="s">
        <v>566</v>
      </c>
      <c r="C131" s="21">
        <v>152</v>
      </c>
      <c r="D131" s="22" t="s">
        <v>568</v>
      </c>
      <c r="E131" s="46">
        <v>31205</v>
      </c>
      <c r="F131" s="23">
        <f t="shared" si="110"/>
        <v>3120.5</v>
      </c>
      <c r="G131" s="23">
        <f t="shared" si="111"/>
        <v>592.89499999999998</v>
      </c>
      <c r="H131" s="23">
        <f t="shared" si="112"/>
        <v>34918.394999999997</v>
      </c>
      <c r="J131" s="10">
        <f t="shared" si="113"/>
        <v>0</v>
      </c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K131" s="24">
        <f t="shared" si="114"/>
        <v>0</v>
      </c>
      <c r="AL131" s="24">
        <f t="shared" si="115"/>
        <v>0</v>
      </c>
      <c r="AM131" s="24">
        <f t="shared" si="116"/>
        <v>0</v>
      </c>
      <c r="AN131" s="24">
        <f t="shared" si="117"/>
        <v>0</v>
      </c>
      <c r="AO131" s="24">
        <f t="shared" si="118"/>
        <v>0</v>
      </c>
      <c r="AP131" s="24">
        <f t="shared" si="119"/>
        <v>0</v>
      </c>
      <c r="AQ131" s="24">
        <f t="shared" si="120"/>
        <v>0</v>
      </c>
      <c r="AR131" s="24">
        <f t="shared" si="121"/>
        <v>0</v>
      </c>
      <c r="AS131" s="24">
        <f t="shared" si="122"/>
        <v>0</v>
      </c>
      <c r="AT131" s="24">
        <f t="shared" si="123"/>
        <v>0</v>
      </c>
      <c r="AU131" s="24">
        <f t="shared" si="124"/>
        <v>0</v>
      </c>
      <c r="AV131" s="24">
        <f t="shared" si="125"/>
        <v>0</v>
      </c>
      <c r="AW131" s="24">
        <f t="shared" si="126"/>
        <v>0</v>
      </c>
      <c r="AX131" s="24">
        <f t="shared" si="127"/>
        <v>0</v>
      </c>
      <c r="AY131" s="24">
        <f t="shared" si="128"/>
        <v>0</v>
      </c>
      <c r="AZ131" s="24">
        <f t="shared" si="129"/>
        <v>0</v>
      </c>
      <c r="BA131" s="24">
        <f t="shared" si="130"/>
        <v>0</v>
      </c>
      <c r="BB131" s="24">
        <f t="shared" si="131"/>
        <v>0</v>
      </c>
      <c r="BC131" s="24">
        <f t="shared" si="132"/>
        <v>0</v>
      </c>
      <c r="BD131" s="24">
        <f t="shared" si="133"/>
        <v>0</v>
      </c>
      <c r="BE131" s="24">
        <f t="shared" si="134"/>
        <v>0</v>
      </c>
      <c r="BF131" s="24">
        <f t="shared" si="135"/>
        <v>0</v>
      </c>
      <c r="BG131" s="24">
        <f t="shared" si="136"/>
        <v>0</v>
      </c>
      <c r="BH131" s="24">
        <f t="shared" si="137"/>
        <v>0</v>
      </c>
      <c r="BI131" s="24">
        <f t="shared" si="138"/>
        <v>0</v>
      </c>
      <c r="BJ131" s="20" t="s">
        <v>565</v>
      </c>
      <c r="BK131" s="26" t="s">
        <v>566</v>
      </c>
      <c r="BL131" s="49">
        <f t="shared" si="139"/>
        <v>0</v>
      </c>
    </row>
    <row r="132" spans="1:64" ht="34.5" customHeight="1">
      <c r="A132" s="10" t="s">
        <v>569</v>
      </c>
      <c r="B132" s="26" t="s">
        <v>570</v>
      </c>
      <c r="C132" s="76">
        <v>154</v>
      </c>
      <c r="D132" s="22" t="s">
        <v>571</v>
      </c>
      <c r="E132" s="45">
        <v>2306.2199999999998</v>
      </c>
      <c r="F132" s="23">
        <f t="shared" si="110"/>
        <v>230.62199999999999</v>
      </c>
      <c r="G132" s="23">
        <f t="shared" si="111"/>
        <v>43.818179999999998</v>
      </c>
      <c r="H132" s="23">
        <f t="shared" si="112"/>
        <v>2580.6601799999999</v>
      </c>
      <c r="J132" s="10">
        <f t="shared" si="113"/>
        <v>0</v>
      </c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K132" s="24">
        <f t="shared" si="114"/>
        <v>0</v>
      </c>
      <c r="AL132" s="24">
        <f t="shared" si="115"/>
        <v>0</v>
      </c>
      <c r="AM132" s="24">
        <f t="shared" si="116"/>
        <v>0</v>
      </c>
      <c r="AN132" s="24">
        <f t="shared" si="117"/>
        <v>0</v>
      </c>
      <c r="AO132" s="24">
        <f t="shared" si="118"/>
        <v>0</v>
      </c>
      <c r="AP132" s="24">
        <f t="shared" si="119"/>
        <v>0</v>
      </c>
      <c r="AQ132" s="24">
        <f t="shared" si="120"/>
        <v>0</v>
      </c>
      <c r="AR132" s="24">
        <f t="shared" si="121"/>
        <v>0</v>
      </c>
      <c r="AS132" s="24">
        <f t="shared" si="122"/>
        <v>0</v>
      </c>
      <c r="AT132" s="24">
        <f t="shared" si="123"/>
        <v>0</v>
      </c>
      <c r="AU132" s="24">
        <f t="shared" si="124"/>
        <v>0</v>
      </c>
      <c r="AV132" s="24">
        <f t="shared" si="125"/>
        <v>0</v>
      </c>
      <c r="AW132" s="24">
        <f t="shared" si="126"/>
        <v>0</v>
      </c>
      <c r="AX132" s="24">
        <f t="shared" si="127"/>
        <v>0</v>
      </c>
      <c r="AY132" s="24">
        <f t="shared" si="128"/>
        <v>0</v>
      </c>
      <c r="AZ132" s="24">
        <f t="shared" si="129"/>
        <v>0</v>
      </c>
      <c r="BA132" s="24">
        <f t="shared" si="130"/>
        <v>0</v>
      </c>
      <c r="BB132" s="24">
        <f t="shared" si="131"/>
        <v>0</v>
      </c>
      <c r="BC132" s="24">
        <f t="shared" si="132"/>
        <v>0</v>
      </c>
      <c r="BD132" s="24">
        <f t="shared" si="133"/>
        <v>0</v>
      </c>
      <c r="BE132" s="24">
        <f t="shared" si="134"/>
        <v>0</v>
      </c>
      <c r="BF132" s="24">
        <f t="shared" si="135"/>
        <v>0</v>
      </c>
      <c r="BG132" s="24">
        <f t="shared" si="136"/>
        <v>0</v>
      </c>
      <c r="BH132" s="24">
        <f t="shared" si="137"/>
        <v>0</v>
      </c>
      <c r="BI132" s="24">
        <f t="shared" si="138"/>
        <v>0</v>
      </c>
      <c r="BJ132" s="20" t="s">
        <v>569</v>
      </c>
      <c r="BK132" s="26" t="s">
        <v>570</v>
      </c>
      <c r="BL132" s="49">
        <f t="shared" si="139"/>
        <v>0</v>
      </c>
    </row>
    <row r="133" spans="1:64" ht="34.5" hidden="1" customHeight="1">
      <c r="A133" s="10" t="s">
        <v>569</v>
      </c>
      <c r="B133" s="26" t="s">
        <v>570</v>
      </c>
      <c r="C133" s="21">
        <v>154</v>
      </c>
      <c r="D133" s="22" t="s">
        <v>571</v>
      </c>
      <c r="E133" s="46">
        <v>5289</v>
      </c>
      <c r="F133" s="23">
        <f t="shared" si="110"/>
        <v>528.9</v>
      </c>
      <c r="G133" s="23">
        <f t="shared" si="111"/>
        <v>100.491</v>
      </c>
      <c r="H133" s="23">
        <f t="shared" si="112"/>
        <v>5918.3909999999996</v>
      </c>
      <c r="J133" s="10">
        <f t="shared" si="113"/>
        <v>0</v>
      </c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K133" s="24">
        <f t="shared" si="114"/>
        <v>0</v>
      </c>
      <c r="AL133" s="24">
        <f t="shared" si="115"/>
        <v>0</v>
      </c>
      <c r="AM133" s="24">
        <f t="shared" si="116"/>
        <v>0</v>
      </c>
      <c r="AN133" s="24">
        <f t="shared" si="117"/>
        <v>0</v>
      </c>
      <c r="AO133" s="24">
        <f t="shared" si="118"/>
        <v>0</v>
      </c>
      <c r="AP133" s="24">
        <f t="shared" si="119"/>
        <v>0</v>
      </c>
      <c r="AQ133" s="24">
        <f t="shared" si="120"/>
        <v>0</v>
      </c>
      <c r="AR133" s="24">
        <f t="shared" si="121"/>
        <v>0</v>
      </c>
      <c r="AS133" s="24">
        <f t="shared" si="122"/>
        <v>0</v>
      </c>
      <c r="AT133" s="24">
        <f t="shared" si="123"/>
        <v>0</v>
      </c>
      <c r="AU133" s="24">
        <f t="shared" si="124"/>
        <v>0</v>
      </c>
      <c r="AV133" s="24">
        <f t="shared" si="125"/>
        <v>0</v>
      </c>
      <c r="AW133" s="24">
        <f t="shared" si="126"/>
        <v>0</v>
      </c>
      <c r="AX133" s="24">
        <f t="shared" si="127"/>
        <v>0</v>
      </c>
      <c r="AY133" s="24">
        <f t="shared" si="128"/>
        <v>0</v>
      </c>
      <c r="AZ133" s="24">
        <f t="shared" si="129"/>
        <v>0</v>
      </c>
      <c r="BA133" s="24">
        <f t="shared" si="130"/>
        <v>0</v>
      </c>
      <c r="BB133" s="24">
        <f t="shared" si="131"/>
        <v>0</v>
      </c>
      <c r="BC133" s="24">
        <f t="shared" si="132"/>
        <v>0</v>
      </c>
      <c r="BD133" s="24">
        <f t="shared" si="133"/>
        <v>0</v>
      </c>
      <c r="BE133" s="24">
        <f t="shared" si="134"/>
        <v>0</v>
      </c>
      <c r="BF133" s="24">
        <f t="shared" si="135"/>
        <v>0</v>
      </c>
      <c r="BG133" s="24">
        <f t="shared" si="136"/>
        <v>0</v>
      </c>
      <c r="BH133" s="24">
        <f t="shared" si="137"/>
        <v>0</v>
      </c>
      <c r="BI133" s="24">
        <f t="shared" si="138"/>
        <v>0</v>
      </c>
      <c r="BJ133" s="20" t="s">
        <v>569</v>
      </c>
      <c r="BK133" s="26" t="s">
        <v>570</v>
      </c>
      <c r="BL133" s="49">
        <f t="shared" si="139"/>
        <v>0</v>
      </c>
    </row>
    <row r="134" spans="1:64" ht="34.5" hidden="1" customHeight="1">
      <c r="A134" s="10" t="s">
        <v>572</v>
      </c>
      <c r="B134" s="10" t="s">
        <v>573</v>
      </c>
      <c r="C134" s="76">
        <v>156</v>
      </c>
      <c r="D134" s="22" t="s">
        <v>574</v>
      </c>
      <c r="E134" s="45">
        <v>4156.12</v>
      </c>
      <c r="F134" s="23">
        <f t="shared" si="110"/>
        <v>415.61200000000002</v>
      </c>
      <c r="G134" s="23">
        <f t="shared" si="111"/>
        <v>78.966280000000012</v>
      </c>
      <c r="H134" s="23">
        <f t="shared" si="112"/>
        <v>4650.6982799999996</v>
      </c>
      <c r="J134" s="10">
        <f t="shared" si="113"/>
        <v>182</v>
      </c>
      <c r="K134" s="6">
        <v>50</v>
      </c>
      <c r="L134" s="6">
        <v>4</v>
      </c>
      <c r="M134" s="6">
        <v>4</v>
      </c>
      <c r="N134" s="6"/>
      <c r="O134" s="6">
        <v>4</v>
      </c>
      <c r="P134" s="6">
        <v>4</v>
      </c>
      <c r="Q134" s="6"/>
      <c r="R134" s="6"/>
      <c r="S134" s="6">
        <v>4</v>
      </c>
      <c r="T134" s="6">
        <v>4</v>
      </c>
      <c r="U134" s="6">
        <v>4</v>
      </c>
      <c r="V134" s="6">
        <v>5</v>
      </c>
      <c r="W134" s="6"/>
      <c r="X134" s="6">
        <v>2</v>
      </c>
      <c r="Y134" s="6">
        <v>2</v>
      </c>
      <c r="Z134" s="191" t="s">
        <v>839</v>
      </c>
      <c r="AA134" s="6"/>
      <c r="AB134" s="6"/>
      <c r="AC134" s="6"/>
      <c r="AD134" s="6">
        <v>15</v>
      </c>
      <c r="AE134" s="6">
        <v>10</v>
      </c>
      <c r="AF134" s="6">
        <v>20</v>
      </c>
      <c r="AG134" s="6">
        <v>30</v>
      </c>
      <c r="AH134" s="6">
        <v>20</v>
      </c>
      <c r="AI134" s="6"/>
      <c r="AK134" s="24">
        <f t="shared" si="114"/>
        <v>232534.91399999999</v>
      </c>
      <c r="AL134" s="24">
        <f t="shared" si="115"/>
        <v>18602.793119999998</v>
      </c>
      <c r="AM134" s="24">
        <f t="shared" si="116"/>
        <v>18602.793119999998</v>
      </c>
      <c r="AN134" s="24">
        <f t="shared" si="117"/>
        <v>0</v>
      </c>
      <c r="AO134" s="24">
        <f t="shared" si="118"/>
        <v>18602.793119999998</v>
      </c>
      <c r="AP134" s="24">
        <f t="shared" si="119"/>
        <v>18602.793119999998</v>
      </c>
      <c r="AQ134" s="24">
        <f t="shared" si="120"/>
        <v>0</v>
      </c>
      <c r="AR134" s="24">
        <f t="shared" si="121"/>
        <v>0</v>
      </c>
      <c r="AS134" s="24">
        <f t="shared" si="122"/>
        <v>18602.793119999998</v>
      </c>
      <c r="AT134" s="24">
        <f t="shared" si="123"/>
        <v>18602.793119999998</v>
      </c>
      <c r="AU134" s="24">
        <f t="shared" si="124"/>
        <v>18602.793119999998</v>
      </c>
      <c r="AV134" s="24">
        <f t="shared" si="125"/>
        <v>23253.491399999999</v>
      </c>
      <c r="AW134" s="24">
        <f t="shared" si="126"/>
        <v>0</v>
      </c>
      <c r="AX134" s="24">
        <f t="shared" si="127"/>
        <v>9301.3965599999992</v>
      </c>
      <c r="AY134" s="24">
        <f t="shared" si="128"/>
        <v>9301.3965599999992</v>
      </c>
      <c r="AZ134" s="24" t="e">
        <f t="shared" si="129"/>
        <v>#VALUE!</v>
      </c>
      <c r="BA134" s="24">
        <f t="shared" si="130"/>
        <v>0</v>
      </c>
      <c r="BB134" s="24">
        <f t="shared" si="131"/>
        <v>0</v>
      </c>
      <c r="BC134" s="24">
        <f t="shared" si="132"/>
        <v>0</v>
      </c>
      <c r="BD134" s="24">
        <f t="shared" si="133"/>
        <v>69760.474199999997</v>
      </c>
      <c r="BE134" s="24">
        <f t="shared" si="134"/>
        <v>46506.982799999998</v>
      </c>
      <c r="BF134" s="24">
        <f t="shared" si="135"/>
        <v>93013.965599999996</v>
      </c>
      <c r="BG134" s="24">
        <f t="shared" si="136"/>
        <v>139520.94839999999</v>
      </c>
      <c r="BH134" s="24">
        <f t="shared" si="137"/>
        <v>93013.965599999996</v>
      </c>
      <c r="BI134" s="24">
        <f t="shared" si="138"/>
        <v>0</v>
      </c>
      <c r="BJ134" s="20" t="s">
        <v>572</v>
      </c>
      <c r="BK134" s="20" t="s">
        <v>573</v>
      </c>
      <c r="BL134" s="49" t="e">
        <f t="shared" si="139"/>
        <v>#VALUE!</v>
      </c>
    </row>
    <row r="135" spans="1:64" ht="34.5" hidden="1" customHeight="1">
      <c r="A135" s="10" t="s">
        <v>572</v>
      </c>
      <c r="B135" s="10" t="s">
        <v>573</v>
      </c>
      <c r="C135" s="21">
        <v>156</v>
      </c>
      <c r="D135" s="22" t="s">
        <v>574</v>
      </c>
      <c r="E135" s="46">
        <v>10917</v>
      </c>
      <c r="F135" s="23">
        <f t="shared" si="110"/>
        <v>1091.7</v>
      </c>
      <c r="G135" s="23">
        <f t="shared" si="111"/>
        <v>207.423</v>
      </c>
      <c r="H135" s="23">
        <f t="shared" si="112"/>
        <v>12216.123000000001</v>
      </c>
      <c r="J135" s="10">
        <f t="shared" si="113"/>
        <v>0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K135" s="24">
        <f t="shared" si="114"/>
        <v>0</v>
      </c>
      <c r="AL135" s="24">
        <f t="shared" si="115"/>
        <v>0</v>
      </c>
      <c r="AM135" s="24">
        <f t="shared" si="116"/>
        <v>0</v>
      </c>
      <c r="AN135" s="24">
        <f t="shared" si="117"/>
        <v>0</v>
      </c>
      <c r="AO135" s="24">
        <f t="shared" si="118"/>
        <v>0</v>
      </c>
      <c r="AP135" s="24">
        <f t="shared" si="119"/>
        <v>0</v>
      </c>
      <c r="AQ135" s="24">
        <f t="shared" si="120"/>
        <v>0</v>
      </c>
      <c r="AR135" s="24">
        <f t="shared" si="121"/>
        <v>0</v>
      </c>
      <c r="AS135" s="24">
        <f t="shared" si="122"/>
        <v>0</v>
      </c>
      <c r="AT135" s="24">
        <f t="shared" si="123"/>
        <v>0</v>
      </c>
      <c r="AU135" s="24">
        <f t="shared" si="124"/>
        <v>0</v>
      </c>
      <c r="AV135" s="24">
        <f t="shared" si="125"/>
        <v>0</v>
      </c>
      <c r="AW135" s="24">
        <f t="shared" si="126"/>
        <v>0</v>
      </c>
      <c r="AX135" s="24">
        <f t="shared" si="127"/>
        <v>0</v>
      </c>
      <c r="AY135" s="24">
        <f t="shared" si="128"/>
        <v>0</v>
      </c>
      <c r="AZ135" s="24">
        <f t="shared" si="129"/>
        <v>0</v>
      </c>
      <c r="BA135" s="24">
        <f t="shared" si="130"/>
        <v>0</v>
      </c>
      <c r="BB135" s="24">
        <f t="shared" si="131"/>
        <v>0</v>
      </c>
      <c r="BC135" s="24">
        <f t="shared" si="132"/>
        <v>0</v>
      </c>
      <c r="BD135" s="24">
        <f t="shared" si="133"/>
        <v>0</v>
      </c>
      <c r="BE135" s="24">
        <f t="shared" si="134"/>
        <v>0</v>
      </c>
      <c r="BF135" s="24">
        <f t="shared" si="135"/>
        <v>0</v>
      </c>
      <c r="BG135" s="24">
        <f t="shared" si="136"/>
        <v>0</v>
      </c>
      <c r="BH135" s="24">
        <f t="shared" si="137"/>
        <v>0</v>
      </c>
      <c r="BI135" s="24">
        <f t="shared" si="138"/>
        <v>0</v>
      </c>
      <c r="BJ135" s="20" t="s">
        <v>572</v>
      </c>
      <c r="BK135" s="20" t="s">
        <v>573</v>
      </c>
      <c r="BL135" s="49">
        <f t="shared" si="139"/>
        <v>0</v>
      </c>
    </row>
    <row r="136" spans="1:64" ht="34.5" hidden="1" customHeight="1">
      <c r="A136" s="10" t="s">
        <v>572</v>
      </c>
      <c r="B136" s="10" t="s">
        <v>573</v>
      </c>
      <c r="C136" s="76">
        <v>157</v>
      </c>
      <c r="D136" s="22" t="s">
        <v>575</v>
      </c>
      <c r="E136" s="45">
        <v>6196.84</v>
      </c>
      <c r="F136" s="23">
        <f t="shared" si="110"/>
        <v>619.68400000000008</v>
      </c>
      <c r="G136" s="23">
        <f t="shared" si="111"/>
        <v>117.73996000000001</v>
      </c>
      <c r="H136" s="23">
        <f t="shared" si="112"/>
        <v>6934.2639600000002</v>
      </c>
      <c r="J136" s="10">
        <f t="shared" si="113"/>
        <v>0</v>
      </c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K136" s="24">
        <f t="shared" si="114"/>
        <v>0</v>
      </c>
      <c r="AL136" s="24">
        <f t="shared" si="115"/>
        <v>0</v>
      </c>
      <c r="AM136" s="24">
        <f t="shared" si="116"/>
        <v>0</v>
      </c>
      <c r="AN136" s="24">
        <f t="shared" si="117"/>
        <v>0</v>
      </c>
      <c r="AO136" s="24">
        <f t="shared" si="118"/>
        <v>0</v>
      </c>
      <c r="AP136" s="24">
        <f t="shared" si="119"/>
        <v>0</v>
      </c>
      <c r="AQ136" s="24">
        <f t="shared" si="120"/>
        <v>0</v>
      </c>
      <c r="AR136" s="24">
        <f t="shared" si="121"/>
        <v>0</v>
      </c>
      <c r="AS136" s="24">
        <f t="shared" si="122"/>
        <v>0</v>
      </c>
      <c r="AT136" s="24">
        <f t="shared" si="123"/>
        <v>0</v>
      </c>
      <c r="AU136" s="24">
        <f t="shared" si="124"/>
        <v>0</v>
      </c>
      <c r="AV136" s="24">
        <f t="shared" si="125"/>
        <v>0</v>
      </c>
      <c r="AW136" s="24">
        <f t="shared" si="126"/>
        <v>0</v>
      </c>
      <c r="AX136" s="24">
        <f t="shared" si="127"/>
        <v>0</v>
      </c>
      <c r="AY136" s="24">
        <f t="shared" si="128"/>
        <v>0</v>
      </c>
      <c r="AZ136" s="24">
        <f t="shared" si="129"/>
        <v>0</v>
      </c>
      <c r="BA136" s="24">
        <f t="shared" si="130"/>
        <v>0</v>
      </c>
      <c r="BB136" s="24">
        <f t="shared" si="131"/>
        <v>0</v>
      </c>
      <c r="BC136" s="24">
        <f t="shared" si="132"/>
        <v>0</v>
      </c>
      <c r="BD136" s="24">
        <f t="shared" si="133"/>
        <v>0</v>
      </c>
      <c r="BE136" s="24">
        <f t="shared" si="134"/>
        <v>0</v>
      </c>
      <c r="BF136" s="24">
        <f t="shared" si="135"/>
        <v>0</v>
      </c>
      <c r="BG136" s="24">
        <f t="shared" si="136"/>
        <v>0</v>
      </c>
      <c r="BH136" s="24">
        <f t="shared" si="137"/>
        <v>0</v>
      </c>
      <c r="BI136" s="24">
        <f t="shared" si="138"/>
        <v>0</v>
      </c>
      <c r="BJ136" s="20" t="s">
        <v>572</v>
      </c>
      <c r="BK136" s="20" t="s">
        <v>573</v>
      </c>
      <c r="BL136" s="49">
        <f t="shared" si="139"/>
        <v>0</v>
      </c>
    </row>
    <row r="137" spans="1:64" ht="34.5" hidden="1" customHeight="1">
      <c r="A137" s="10" t="s">
        <v>572</v>
      </c>
      <c r="B137" s="10" t="s">
        <v>573</v>
      </c>
      <c r="C137" s="21">
        <v>157</v>
      </c>
      <c r="D137" s="22" t="s">
        <v>575</v>
      </c>
      <c r="E137" s="46">
        <v>11891</v>
      </c>
      <c r="F137" s="23">
        <f t="shared" si="110"/>
        <v>1189.1000000000001</v>
      </c>
      <c r="G137" s="23">
        <f t="shared" si="111"/>
        <v>225.92900000000003</v>
      </c>
      <c r="H137" s="23">
        <f t="shared" si="112"/>
        <v>13306.029</v>
      </c>
      <c r="J137" s="10">
        <f t="shared" si="113"/>
        <v>0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K137" s="24">
        <f t="shared" si="114"/>
        <v>0</v>
      </c>
      <c r="AL137" s="24">
        <f t="shared" si="115"/>
        <v>0</v>
      </c>
      <c r="AM137" s="24">
        <f t="shared" si="116"/>
        <v>0</v>
      </c>
      <c r="AN137" s="24">
        <f t="shared" si="117"/>
        <v>0</v>
      </c>
      <c r="AO137" s="24">
        <f t="shared" si="118"/>
        <v>0</v>
      </c>
      <c r="AP137" s="24">
        <f t="shared" si="119"/>
        <v>0</v>
      </c>
      <c r="AQ137" s="24">
        <f t="shared" si="120"/>
        <v>0</v>
      </c>
      <c r="AR137" s="24">
        <f t="shared" si="121"/>
        <v>0</v>
      </c>
      <c r="AS137" s="24">
        <f t="shared" si="122"/>
        <v>0</v>
      </c>
      <c r="AT137" s="24">
        <f t="shared" si="123"/>
        <v>0</v>
      </c>
      <c r="AU137" s="24">
        <f t="shared" si="124"/>
        <v>0</v>
      </c>
      <c r="AV137" s="24">
        <f t="shared" si="125"/>
        <v>0</v>
      </c>
      <c r="AW137" s="24">
        <f t="shared" si="126"/>
        <v>0</v>
      </c>
      <c r="AX137" s="24">
        <f t="shared" si="127"/>
        <v>0</v>
      </c>
      <c r="AY137" s="24">
        <f t="shared" si="128"/>
        <v>0</v>
      </c>
      <c r="AZ137" s="24">
        <f t="shared" si="129"/>
        <v>0</v>
      </c>
      <c r="BA137" s="24">
        <f t="shared" si="130"/>
        <v>0</v>
      </c>
      <c r="BB137" s="24">
        <f t="shared" si="131"/>
        <v>0</v>
      </c>
      <c r="BC137" s="24">
        <f t="shared" si="132"/>
        <v>0</v>
      </c>
      <c r="BD137" s="24">
        <f t="shared" si="133"/>
        <v>0</v>
      </c>
      <c r="BE137" s="24">
        <f t="shared" si="134"/>
        <v>0</v>
      </c>
      <c r="BF137" s="24">
        <f t="shared" si="135"/>
        <v>0</v>
      </c>
      <c r="BG137" s="24">
        <f t="shared" si="136"/>
        <v>0</v>
      </c>
      <c r="BH137" s="24">
        <f t="shared" si="137"/>
        <v>0</v>
      </c>
      <c r="BI137" s="24">
        <f t="shared" si="138"/>
        <v>0</v>
      </c>
      <c r="BJ137" s="20" t="s">
        <v>572</v>
      </c>
      <c r="BK137" s="20" t="s">
        <v>573</v>
      </c>
      <c r="BL137" s="49">
        <f t="shared" si="139"/>
        <v>0</v>
      </c>
    </row>
    <row r="138" spans="1:64" ht="34.5" hidden="1" customHeight="1">
      <c r="A138" s="10" t="s">
        <v>572</v>
      </c>
      <c r="B138" s="10" t="s">
        <v>573</v>
      </c>
      <c r="C138" s="76">
        <v>158</v>
      </c>
      <c r="D138" s="22" t="s">
        <v>576</v>
      </c>
      <c r="E138" s="45">
        <v>6332.21</v>
      </c>
      <c r="F138" s="23">
        <f t="shared" si="110"/>
        <v>633.221</v>
      </c>
      <c r="G138" s="23">
        <f t="shared" si="111"/>
        <v>120.31199000000001</v>
      </c>
      <c r="H138" s="23">
        <f t="shared" si="112"/>
        <v>7085.7429900000006</v>
      </c>
      <c r="J138" s="10">
        <f t="shared" si="113"/>
        <v>154</v>
      </c>
      <c r="K138" s="6">
        <v>50</v>
      </c>
      <c r="L138" s="6">
        <v>4</v>
      </c>
      <c r="M138" s="6">
        <v>4</v>
      </c>
      <c r="N138" s="6"/>
      <c r="O138" s="6">
        <v>4</v>
      </c>
      <c r="P138" s="6"/>
      <c r="Q138" s="6"/>
      <c r="R138" s="6"/>
      <c r="S138" s="6">
        <v>4</v>
      </c>
      <c r="T138" s="6">
        <v>4</v>
      </c>
      <c r="U138" s="6">
        <v>4</v>
      </c>
      <c r="V138" s="6">
        <v>15</v>
      </c>
      <c r="W138" s="6"/>
      <c r="X138" s="6">
        <v>2</v>
      </c>
      <c r="Y138" s="6">
        <v>2</v>
      </c>
      <c r="Z138" s="6">
        <v>9</v>
      </c>
      <c r="AA138" s="6"/>
      <c r="AB138" s="6"/>
      <c r="AC138" s="6"/>
      <c r="AD138" s="6">
        <v>2</v>
      </c>
      <c r="AE138" s="6">
        <v>10</v>
      </c>
      <c r="AF138" s="6">
        <v>15</v>
      </c>
      <c r="AG138" s="6"/>
      <c r="AH138" s="6">
        <v>15</v>
      </c>
      <c r="AI138" s="6">
        <v>10</v>
      </c>
      <c r="AK138" s="24">
        <f t="shared" si="114"/>
        <v>354287.14950000006</v>
      </c>
      <c r="AL138" s="24">
        <f t="shared" si="115"/>
        <v>28342.971960000003</v>
      </c>
      <c r="AM138" s="24">
        <f t="shared" si="116"/>
        <v>28342.971960000003</v>
      </c>
      <c r="AN138" s="24">
        <f t="shared" si="117"/>
        <v>0</v>
      </c>
      <c r="AO138" s="24">
        <f t="shared" si="118"/>
        <v>28342.971960000003</v>
      </c>
      <c r="AP138" s="24">
        <f t="shared" si="119"/>
        <v>0</v>
      </c>
      <c r="AQ138" s="24">
        <f t="shared" si="120"/>
        <v>0</v>
      </c>
      <c r="AR138" s="24">
        <f t="shared" si="121"/>
        <v>0</v>
      </c>
      <c r="AS138" s="24">
        <f t="shared" si="122"/>
        <v>28342.971960000003</v>
      </c>
      <c r="AT138" s="24">
        <f t="shared" si="123"/>
        <v>28342.971960000003</v>
      </c>
      <c r="AU138" s="24">
        <f t="shared" si="124"/>
        <v>28342.971960000003</v>
      </c>
      <c r="AV138" s="24">
        <f t="shared" si="125"/>
        <v>106286.14485000001</v>
      </c>
      <c r="AW138" s="24">
        <f t="shared" si="126"/>
        <v>0</v>
      </c>
      <c r="AX138" s="24">
        <f t="shared" si="127"/>
        <v>14171.485980000001</v>
      </c>
      <c r="AY138" s="24">
        <f t="shared" si="128"/>
        <v>14171.485980000001</v>
      </c>
      <c r="AZ138" s="24">
        <f t="shared" si="129"/>
        <v>63771.686910000004</v>
      </c>
      <c r="BA138" s="24">
        <f t="shared" si="130"/>
        <v>0</v>
      </c>
      <c r="BB138" s="24">
        <f t="shared" si="131"/>
        <v>0</v>
      </c>
      <c r="BC138" s="24">
        <f t="shared" si="132"/>
        <v>0</v>
      </c>
      <c r="BD138" s="24">
        <f t="shared" si="133"/>
        <v>14171.485980000001</v>
      </c>
      <c r="BE138" s="24">
        <f t="shared" si="134"/>
        <v>70857.429900000003</v>
      </c>
      <c r="BF138" s="24">
        <f t="shared" si="135"/>
        <v>106286.14485000001</v>
      </c>
      <c r="BG138" s="24">
        <f t="shared" si="136"/>
        <v>0</v>
      </c>
      <c r="BH138" s="24">
        <f t="shared" si="137"/>
        <v>106286.14485000001</v>
      </c>
      <c r="BI138" s="24">
        <f t="shared" si="138"/>
        <v>70857.429900000003</v>
      </c>
      <c r="BJ138" s="20" t="s">
        <v>572</v>
      </c>
      <c r="BK138" s="20" t="s">
        <v>573</v>
      </c>
      <c r="BL138" s="49">
        <f t="shared" si="139"/>
        <v>1091204.4204600002</v>
      </c>
    </row>
    <row r="139" spans="1:64" ht="34.5" hidden="1" customHeight="1">
      <c r="A139" s="10" t="s">
        <v>572</v>
      </c>
      <c r="B139" s="10" t="s">
        <v>573</v>
      </c>
      <c r="C139" s="21">
        <v>158</v>
      </c>
      <c r="D139" s="22" t="s">
        <v>576</v>
      </c>
      <c r="E139" s="46">
        <v>14539</v>
      </c>
      <c r="F139" s="23">
        <f t="shared" si="110"/>
        <v>1453.9</v>
      </c>
      <c r="G139" s="23">
        <f t="shared" si="111"/>
        <v>276.24100000000004</v>
      </c>
      <c r="H139" s="23">
        <f t="shared" si="112"/>
        <v>16269.141</v>
      </c>
      <c r="J139" s="10">
        <f t="shared" si="113"/>
        <v>0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K139" s="24">
        <f t="shared" si="114"/>
        <v>0</v>
      </c>
      <c r="AL139" s="24">
        <f t="shared" si="115"/>
        <v>0</v>
      </c>
      <c r="AM139" s="24">
        <f t="shared" si="116"/>
        <v>0</v>
      </c>
      <c r="AN139" s="24">
        <f t="shared" si="117"/>
        <v>0</v>
      </c>
      <c r="AO139" s="24">
        <f t="shared" si="118"/>
        <v>0</v>
      </c>
      <c r="AP139" s="24">
        <f t="shared" si="119"/>
        <v>0</v>
      </c>
      <c r="AQ139" s="24">
        <f t="shared" si="120"/>
        <v>0</v>
      </c>
      <c r="AR139" s="24">
        <f t="shared" si="121"/>
        <v>0</v>
      </c>
      <c r="AS139" s="24">
        <f t="shared" si="122"/>
        <v>0</v>
      </c>
      <c r="AT139" s="24">
        <f t="shared" si="123"/>
        <v>0</v>
      </c>
      <c r="AU139" s="24">
        <f t="shared" si="124"/>
        <v>0</v>
      </c>
      <c r="AV139" s="24">
        <f t="shared" si="125"/>
        <v>0</v>
      </c>
      <c r="AW139" s="24">
        <f t="shared" si="126"/>
        <v>0</v>
      </c>
      <c r="AX139" s="24">
        <f t="shared" si="127"/>
        <v>0</v>
      </c>
      <c r="AY139" s="24">
        <f t="shared" si="128"/>
        <v>0</v>
      </c>
      <c r="AZ139" s="24">
        <f t="shared" si="129"/>
        <v>0</v>
      </c>
      <c r="BA139" s="24">
        <f t="shared" si="130"/>
        <v>0</v>
      </c>
      <c r="BB139" s="24">
        <f t="shared" si="131"/>
        <v>0</v>
      </c>
      <c r="BC139" s="24">
        <f t="shared" si="132"/>
        <v>0</v>
      </c>
      <c r="BD139" s="24">
        <f t="shared" si="133"/>
        <v>0</v>
      </c>
      <c r="BE139" s="24">
        <f t="shared" si="134"/>
        <v>0</v>
      </c>
      <c r="BF139" s="24">
        <f t="shared" si="135"/>
        <v>0</v>
      </c>
      <c r="BG139" s="24">
        <f t="shared" si="136"/>
        <v>0</v>
      </c>
      <c r="BH139" s="24">
        <f t="shared" si="137"/>
        <v>0</v>
      </c>
      <c r="BI139" s="24">
        <f t="shared" si="138"/>
        <v>0</v>
      </c>
      <c r="BJ139" s="20" t="s">
        <v>572</v>
      </c>
      <c r="BK139" s="20" t="s">
        <v>573</v>
      </c>
      <c r="BL139" s="49">
        <f t="shared" si="139"/>
        <v>0</v>
      </c>
    </row>
    <row r="140" spans="1:64" ht="34.5" hidden="1" customHeight="1">
      <c r="A140" s="10" t="s">
        <v>577</v>
      </c>
      <c r="B140" s="10" t="s">
        <v>578</v>
      </c>
      <c r="C140" s="76">
        <v>159</v>
      </c>
      <c r="D140" s="22" t="s">
        <v>579</v>
      </c>
      <c r="E140" s="45">
        <v>1911.57</v>
      </c>
      <c r="F140" s="23">
        <f t="shared" si="110"/>
        <v>191.15700000000001</v>
      </c>
      <c r="G140" s="23">
        <f t="shared" si="111"/>
        <v>36.319830000000003</v>
      </c>
      <c r="H140" s="23">
        <f t="shared" si="112"/>
        <v>2139.0468299999998</v>
      </c>
      <c r="J140" s="190">
        <f t="shared" si="113"/>
        <v>65</v>
      </c>
      <c r="K140" s="102">
        <v>10</v>
      </c>
      <c r="L140" s="102">
        <v>4</v>
      </c>
      <c r="M140" s="102"/>
      <c r="N140" s="102"/>
      <c r="O140" s="102">
        <v>4</v>
      </c>
      <c r="P140" s="102">
        <v>2</v>
      </c>
      <c r="Q140" s="102"/>
      <c r="R140" s="102"/>
      <c r="S140" s="102"/>
      <c r="T140" s="102">
        <v>4</v>
      </c>
      <c r="U140" s="102">
        <v>4</v>
      </c>
      <c r="V140" s="102"/>
      <c r="W140" s="102"/>
      <c r="X140" s="102">
        <v>1</v>
      </c>
      <c r="Y140" s="102">
        <v>2</v>
      </c>
      <c r="Z140" s="102"/>
      <c r="AA140" s="102"/>
      <c r="AB140" s="102"/>
      <c r="AC140" s="102">
        <v>1</v>
      </c>
      <c r="AD140" s="102">
        <v>3</v>
      </c>
      <c r="AE140" s="194" t="s">
        <v>813</v>
      </c>
      <c r="AF140" s="102">
        <v>15</v>
      </c>
      <c r="AG140" s="102"/>
      <c r="AH140" s="102">
        <v>15</v>
      </c>
      <c r="AI140" s="102"/>
      <c r="AK140" s="24">
        <f t="shared" si="114"/>
        <v>21390.468299999997</v>
      </c>
      <c r="AL140" s="24">
        <f t="shared" si="115"/>
        <v>8556.1873199999991</v>
      </c>
      <c r="AM140" s="24">
        <f t="shared" si="116"/>
        <v>0</v>
      </c>
      <c r="AN140" s="24">
        <f t="shared" si="117"/>
        <v>0</v>
      </c>
      <c r="AO140" s="24">
        <f t="shared" si="118"/>
        <v>8556.1873199999991</v>
      </c>
      <c r="AP140" s="24">
        <f t="shared" si="119"/>
        <v>4278.0936599999995</v>
      </c>
      <c r="AQ140" s="24">
        <f t="shared" si="120"/>
        <v>0</v>
      </c>
      <c r="AR140" s="24">
        <f t="shared" si="121"/>
        <v>0</v>
      </c>
      <c r="AS140" s="24">
        <f t="shared" si="122"/>
        <v>0</v>
      </c>
      <c r="AT140" s="24">
        <f t="shared" si="123"/>
        <v>8556.1873199999991</v>
      </c>
      <c r="AU140" s="24">
        <f t="shared" si="124"/>
        <v>8556.1873199999991</v>
      </c>
      <c r="AV140" s="24">
        <f t="shared" si="125"/>
        <v>0</v>
      </c>
      <c r="AW140" s="24">
        <f t="shared" si="126"/>
        <v>0</v>
      </c>
      <c r="AX140" s="24">
        <f t="shared" si="127"/>
        <v>2139.0468299999998</v>
      </c>
      <c r="AY140" s="24">
        <f t="shared" si="128"/>
        <v>4278.0936599999995</v>
      </c>
      <c r="AZ140" s="24">
        <f t="shared" si="129"/>
        <v>0</v>
      </c>
      <c r="BA140" s="24">
        <f t="shared" si="130"/>
        <v>0</v>
      </c>
      <c r="BB140" s="24">
        <f t="shared" si="131"/>
        <v>0</v>
      </c>
      <c r="BC140" s="24">
        <f t="shared" si="132"/>
        <v>2139.0468299999998</v>
      </c>
      <c r="BD140" s="24">
        <f t="shared" si="133"/>
        <v>6417.1404899999998</v>
      </c>
      <c r="BE140" s="24" t="e">
        <f t="shared" si="134"/>
        <v>#VALUE!</v>
      </c>
      <c r="BF140" s="24">
        <f t="shared" si="135"/>
        <v>32085.702449999997</v>
      </c>
      <c r="BG140" s="24">
        <f t="shared" si="136"/>
        <v>0</v>
      </c>
      <c r="BH140" s="24">
        <f t="shared" si="137"/>
        <v>32085.702449999997</v>
      </c>
      <c r="BI140" s="24">
        <f t="shared" si="138"/>
        <v>0</v>
      </c>
      <c r="BJ140" s="20" t="s">
        <v>577</v>
      </c>
      <c r="BK140" s="20" t="s">
        <v>578</v>
      </c>
      <c r="BL140" s="49" t="e">
        <f t="shared" si="139"/>
        <v>#VALUE!</v>
      </c>
    </row>
    <row r="141" spans="1:64" ht="34.5" hidden="1" customHeight="1">
      <c r="A141" s="10" t="s">
        <v>577</v>
      </c>
      <c r="B141" s="10" t="s">
        <v>578</v>
      </c>
      <c r="C141" s="21">
        <v>159</v>
      </c>
      <c r="D141" s="22" t="s">
        <v>579</v>
      </c>
      <c r="E141" s="46">
        <v>6639</v>
      </c>
      <c r="F141" s="23">
        <f t="shared" si="110"/>
        <v>663.90000000000009</v>
      </c>
      <c r="G141" s="23">
        <f t="shared" si="111"/>
        <v>126.14100000000002</v>
      </c>
      <c r="H141" s="23">
        <f t="shared" si="112"/>
        <v>7429.0409999999993</v>
      </c>
      <c r="J141" s="10">
        <f t="shared" si="113"/>
        <v>0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K141" s="24">
        <f t="shared" si="114"/>
        <v>0</v>
      </c>
      <c r="AL141" s="24">
        <f t="shared" si="115"/>
        <v>0</v>
      </c>
      <c r="AM141" s="24">
        <f t="shared" si="116"/>
        <v>0</v>
      </c>
      <c r="AN141" s="24">
        <f t="shared" si="117"/>
        <v>0</v>
      </c>
      <c r="AO141" s="24">
        <f t="shared" si="118"/>
        <v>0</v>
      </c>
      <c r="AP141" s="24">
        <f t="shared" si="119"/>
        <v>0</v>
      </c>
      <c r="AQ141" s="24">
        <f t="shared" si="120"/>
        <v>0</v>
      </c>
      <c r="AR141" s="24">
        <f t="shared" si="121"/>
        <v>0</v>
      </c>
      <c r="AS141" s="24">
        <f t="shared" si="122"/>
        <v>0</v>
      </c>
      <c r="AT141" s="24">
        <f t="shared" si="123"/>
        <v>0</v>
      </c>
      <c r="AU141" s="24">
        <f t="shared" si="124"/>
        <v>0</v>
      </c>
      <c r="AV141" s="24">
        <f t="shared" si="125"/>
        <v>0</v>
      </c>
      <c r="AW141" s="24">
        <f t="shared" si="126"/>
        <v>0</v>
      </c>
      <c r="AX141" s="24">
        <f t="shared" si="127"/>
        <v>0</v>
      </c>
      <c r="AY141" s="24">
        <f t="shared" si="128"/>
        <v>0</v>
      </c>
      <c r="AZ141" s="24">
        <f t="shared" si="129"/>
        <v>0</v>
      </c>
      <c r="BA141" s="24">
        <f t="shared" si="130"/>
        <v>0</v>
      </c>
      <c r="BB141" s="24">
        <f t="shared" si="131"/>
        <v>0</v>
      </c>
      <c r="BC141" s="24">
        <f t="shared" si="132"/>
        <v>0</v>
      </c>
      <c r="BD141" s="24">
        <f t="shared" si="133"/>
        <v>0</v>
      </c>
      <c r="BE141" s="24">
        <f t="shared" si="134"/>
        <v>0</v>
      </c>
      <c r="BF141" s="24">
        <f t="shared" si="135"/>
        <v>0</v>
      </c>
      <c r="BG141" s="24">
        <f t="shared" si="136"/>
        <v>0</v>
      </c>
      <c r="BH141" s="24">
        <f t="shared" si="137"/>
        <v>0</v>
      </c>
      <c r="BI141" s="24">
        <f t="shared" si="138"/>
        <v>0</v>
      </c>
      <c r="BJ141" s="20" t="s">
        <v>577</v>
      </c>
      <c r="BK141" s="20" t="s">
        <v>578</v>
      </c>
      <c r="BL141" s="49">
        <f t="shared" si="139"/>
        <v>0</v>
      </c>
    </row>
    <row r="142" spans="1:64" ht="34.5" hidden="1" customHeight="1">
      <c r="A142" s="10" t="s">
        <v>580</v>
      </c>
      <c r="B142" s="27" t="s">
        <v>581</v>
      </c>
      <c r="C142" s="76">
        <v>160</v>
      </c>
      <c r="D142" s="22" t="s">
        <v>582</v>
      </c>
      <c r="E142" s="45">
        <v>1520.33</v>
      </c>
      <c r="F142" s="23">
        <f t="shared" si="110"/>
        <v>152.03299999999999</v>
      </c>
      <c r="G142" s="23">
        <f t="shared" si="111"/>
        <v>28.886269999999996</v>
      </c>
      <c r="H142" s="23">
        <f t="shared" si="112"/>
        <v>1701.2492699999998</v>
      </c>
      <c r="J142" s="10">
        <f t="shared" si="113"/>
        <v>215</v>
      </c>
      <c r="K142" s="6">
        <v>50</v>
      </c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>
        <v>15</v>
      </c>
      <c r="W142" s="6"/>
      <c r="X142" s="6"/>
      <c r="Y142" s="6"/>
      <c r="Z142" s="6">
        <v>10</v>
      </c>
      <c r="AA142" s="6"/>
      <c r="AB142" s="6"/>
      <c r="AC142" s="6">
        <v>10</v>
      </c>
      <c r="AD142" s="6">
        <v>30</v>
      </c>
      <c r="AE142" s="6">
        <v>20</v>
      </c>
      <c r="AF142" s="6">
        <v>15</v>
      </c>
      <c r="AG142" s="6"/>
      <c r="AH142" s="6">
        <v>15</v>
      </c>
      <c r="AI142" s="6">
        <v>50</v>
      </c>
      <c r="AK142" s="24">
        <f t="shared" si="114"/>
        <v>85062.463499999983</v>
      </c>
      <c r="AL142" s="24">
        <f t="shared" si="115"/>
        <v>0</v>
      </c>
      <c r="AM142" s="24">
        <f t="shared" si="116"/>
        <v>0</v>
      </c>
      <c r="AN142" s="24">
        <f t="shared" si="117"/>
        <v>0</v>
      </c>
      <c r="AO142" s="24">
        <f t="shared" si="118"/>
        <v>0</v>
      </c>
      <c r="AP142" s="24">
        <f t="shared" si="119"/>
        <v>0</v>
      </c>
      <c r="AQ142" s="24">
        <f t="shared" si="120"/>
        <v>0</v>
      </c>
      <c r="AR142" s="24">
        <f t="shared" si="121"/>
        <v>0</v>
      </c>
      <c r="AS142" s="24">
        <f t="shared" si="122"/>
        <v>0</v>
      </c>
      <c r="AT142" s="24">
        <f t="shared" si="123"/>
        <v>0</v>
      </c>
      <c r="AU142" s="24">
        <f t="shared" si="124"/>
        <v>0</v>
      </c>
      <c r="AV142" s="24">
        <f t="shared" si="125"/>
        <v>25518.739049999996</v>
      </c>
      <c r="AW142" s="24">
        <f t="shared" si="126"/>
        <v>0</v>
      </c>
      <c r="AX142" s="24">
        <f t="shared" si="127"/>
        <v>0</v>
      </c>
      <c r="AY142" s="24">
        <f t="shared" si="128"/>
        <v>0</v>
      </c>
      <c r="AZ142" s="24">
        <f t="shared" si="129"/>
        <v>17012.492699999999</v>
      </c>
      <c r="BA142" s="24">
        <f t="shared" si="130"/>
        <v>0</v>
      </c>
      <c r="BB142" s="24">
        <f t="shared" si="131"/>
        <v>0</v>
      </c>
      <c r="BC142" s="24">
        <f t="shared" si="132"/>
        <v>17012.492699999999</v>
      </c>
      <c r="BD142" s="24">
        <f t="shared" si="133"/>
        <v>51037.478099999993</v>
      </c>
      <c r="BE142" s="24">
        <f t="shared" si="134"/>
        <v>34024.985399999998</v>
      </c>
      <c r="BF142" s="24">
        <f t="shared" si="135"/>
        <v>25518.739049999996</v>
      </c>
      <c r="BG142" s="24">
        <f t="shared" si="136"/>
        <v>0</v>
      </c>
      <c r="BH142" s="24">
        <f t="shared" si="137"/>
        <v>25518.739049999996</v>
      </c>
      <c r="BI142" s="24">
        <f t="shared" si="138"/>
        <v>85062.463499999983</v>
      </c>
      <c r="BJ142" s="20" t="s">
        <v>580</v>
      </c>
      <c r="BK142" s="28" t="s">
        <v>581</v>
      </c>
      <c r="BL142" s="49">
        <f t="shared" si="139"/>
        <v>365768.59305000002</v>
      </c>
    </row>
    <row r="143" spans="1:64" ht="34.5" hidden="1" customHeight="1">
      <c r="A143" s="10" t="s">
        <v>580</v>
      </c>
      <c r="B143" s="27" t="s">
        <v>581</v>
      </c>
      <c r="C143" s="21">
        <v>160</v>
      </c>
      <c r="D143" s="22" t="s">
        <v>582</v>
      </c>
      <c r="E143" s="46">
        <v>3318</v>
      </c>
      <c r="F143" s="23">
        <f t="shared" si="110"/>
        <v>331.8</v>
      </c>
      <c r="G143" s="23">
        <f t="shared" si="111"/>
        <v>63.042000000000002</v>
      </c>
      <c r="H143" s="23">
        <f t="shared" si="112"/>
        <v>3712.8420000000001</v>
      </c>
      <c r="J143" s="10">
        <f t="shared" si="113"/>
        <v>0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K143" s="24">
        <f t="shared" si="114"/>
        <v>0</v>
      </c>
      <c r="AL143" s="24">
        <f t="shared" si="115"/>
        <v>0</v>
      </c>
      <c r="AM143" s="24">
        <f t="shared" si="116"/>
        <v>0</v>
      </c>
      <c r="AN143" s="24">
        <f t="shared" si="117"/>
        <v>0</v>
      </c>
      <c r="AO143" s="24">
        <f t="shared" si="118"/>
        <v>0</v>
      </c>
      <c r="AP143" s="24">
        <f t="shared" si="119"/>
        <v>0</v>
      </c>
      <c r="AQ143" s="24">
        <f t="shared" si="120"/>
        <v>0</v>
      </c>
      <c r="AR143" s="24">
        <f t="shared" si="121"/>
        <v>0</v>
      </c>
      <c r="AS143" s="24">
        <f t="shared" si="122"/>
        <v>0</v>
      </c>
      <c r="AT143" s="24">
        <f t="shared" si="123"/>
        <v>0</v>
      </c>
      <c r="AU143" s="24">
        <f t="shared" si="124"/>
        <v>0</v>
      </c>
      <c r="AV143" s="24">
        <f t="shared" si="125"/>
        <v>0</v>
      </c>
      <c r="AW143" s="24">
        <f t="shared" si="126"/>
        <v>0</v>
      </c>
      <c r="AX143" s="24">
        <f t="shared" si="127"/>
        <v>0</v>
      </c>
      <c r="AY143" s="24">
        <f t="shared" si="128"/>
        <v>0</v>
      </c>
      <c r="AZ143" s="24">
        <f t="shared" si="129"/>
        <v>0</v>
      </c>
      <c r="BA143" s="24">
        <f t="shared" si="130"/>
        <v>0</v>
      </c>
      <c r="BB143" s="24">
        <f t="shared" si="131"/>
        <v>0</v>
      </c>
      <c r="BC143" s="24">
        <f t="shared" si="132"/>
        <v>0</v>
      </c>
      <c r="BD143" s="24">
        <f t="shared" si="133"/>
        <v>0</v>
      </c>
      <c r="BE143" s="24">
        <f t="shared" si="134"/>
        <v>0</v>
      </c>
      <c r="BF143" s="24">
        <f t="shared" si="135"/>
        <v>0</v>
      </c>
      <c r="BG143" s="24">
        <f t="shared" si="136"/>
        <v>0</v>
      </c>
      <c r="BH143" s="24">
        <f t="shared" si="137"/>
        <v>0</v>
      </c>
      <c r="BI143" s="24">
        <f t="shared" si="138"/>
        <v>0</v>
      </c>
      <c r="BJ143" s="20" t="s">
        <v>580</v>
      </c>
      <c r="BK143" s="28" t="s">
        <v>581</v>
      </c>
      <c r="BL143" s="49">
        <f t="shared" si="139"/>
        <v>0</v>
      </c>
    </row>
    <row r="144" spans="1:64" ht="34.5" hidden="1" customHeight="1">
      <c r="A144" s="10" t="s">
        <v>583</v>
      </c>
      <c r="B144" s="26" t="s">
        <v>584</v>
      </c>
      <c r="C144" s="76">
        <v>161</v>
      </c>
      <c r="D144" s="22" t="s">
        <v>585</v>
      </c>
      <c r="E144" s="45">
        <v>2051.4499999999998</v>
      </c>
      <c r="F144" s="23">
        <f t="shared" si="110"/>
        <v>205.14499999999998</v>
      </c>
      <c r="G144" s="23">
        <f t="shared" si="111"/>
        <v>38.977549999999994</v>
      </c>
      <c r="H144" s="23">
        <f t="shared" si="112"/>
        <v>2295.5725499999999</v>
      </c>
      <c r="J144" s="10">
        <f t="shared" si="113"/>
        <v>0</v>
      </c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K144" s="24">
        <f t="shared" si="114"/>
        <v>0</v>
      </c>
      <c r="AL144" s="24">
        <f t="shared" si="115"/>
        <v>0</v>
      </c>
      <c r="AM144" s="24">
        <f t="shared" si="116"/>
        <v>0</v>
      </c>
      <c r="AN144" s="24">
        <f t="shared" si="117"/>
        <v>0</v>
      </c>
      <c r="AO144" s="24">
        <f t="shared" si="118"/>
        <v>0</v>
      </c>
      <c r="AP144" s="24">
        <f t="shared" si="119"/>
        <v>0</v>
      </c>
      <c r="AQ144" s="24">
        <f t="shared" si="120"/>
        <v>0</v>
      </c>
      <c r="AR144" s="24">
        <f t="shared" si="121"/>
        <v>0</v>
      </c>
      <c r="AS144" s="24">
        <f t="shared" si="122"/>
        <v>0</v>
      </c>
      <c r="AT144" s="24">
        <f t="shared" si="123"/>
        <v>0</v>
      </c>
      <c r="AU144" s="24">
        <f t="shared" si="124"/>
        <v>0</v>
      </c>
      <c r="AV144" s="24">
        <f t="shared" si="125"/>
        <v>0</v>
      </c>
      <c r="AW144" s="24">
        <f t="shared" si="126"/>
        <v>0</v>
      </c>
      <c r="AX144" s="24">
        <f t="shared" si="127"/>
        <v>0</v>
      </c>
      <c r="AY144" s="24">
        <f t="shared" si="128"/>
        <v>0</v>
      </c>
      <c r="AZ144" s="24">
        <f t="shared" si="129"/>
        <v>0</v>
      </c>
      <c r="BA144" s="24">
        <f t="shared" si="130"/>
        <v>0</v>
      </c>
      <c r="BB144" s="24">
        <f t="shared" si="131"/>
        <v>0</v>
      </c>
      <c r="BC144" s="24">
        <f t="shared" si="132"/>
        <v>0</v>
      </c>
      <c r="BD144" s="24">
        <f t="shared" si="133"/>
        <v>0</v>
      </c>
      <c r="BE144" s="24">
        <f t="shared" si="134"/>
        <v>0</v>
      </c>
      <c r="BF144" s="24">
        <f t="shared" si="135"/>
        <v>0</v>
      </c>
      <c r="BG144" s="24">
        <f t="shared" si="136"/>
        <v>0</v>
      </c>
      <c r="BH144" s="24">
        <f t="shared" si="137"/>
        <v>0</v>
      </c>
      <c r="BI144" s="24">
        <f t="shared" si="138"/>
        <v>0</v>
      </c>
      <c r="BJ144" s="20" t="s">
        <v>583</v>
      </c>
      <c r="BK144" s="26" t="s">
        <v>584</v>
      </c>
      <c r="BL144" s="49">
        <f t="shared" si="139"/>
        <v>0</v>
      </c>
    </row>
    <row r="145" spans="1:64" ht="34.5" hidden="1" customHeight="1">
      <c r="A145" s="10" t="s">
        <v>583</v>
      </c>
      <c r="B145" s="26" t="s">
        <v>584</v>
      </c>
      <c r="C145" s="21">
        <v>161</v>
      </c>
      <c r="D145" s="22" t="s">
        <v>585</v>
      </c>
      <c r="E145" s="46">
        <v>3484</v>
      </c>
      <c r="F145" s="23">
        <f t="shared" si="110"/>
        <v>348.40000000000003</v>
      </c>
      <c r="G145" s="23">
        <f t="shared" si="111"/>
        <v>66.196000000000012</v>
      </c>
      <c r="H145" s="23">
        <f t="shared" si="112"/>
        <v>3898.596</v>
      </c>
      <c r="J145" s="10">
        <f t="shared" si="113"/>
        <v>0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K145" s="24">
        <f t="shared" si="114"/>
        <v>0</v>
      </c>
      <c r="AL145" s="24">
        <f t="shared" si="115"/>
        <v>0</v>
      </c>
      <c r="AM145" s="24">
        <f t="shared" si="116"/>
        <v>0</v>
      </c>
      <c r="AN145" s="24">
        <f t="shared" si="117"/>
        <v>0</v>
      </c>
      <c r="AO145" s="24">
        <f t="shared" si="118"/>
        <v>0</v>
      </c>
      <c r="AP145" s="24">
        <f t="shared" si="119"/>
        <v>0</v>
      </c>
      <c r="AQ145" s="24">
        <f t="shared" si="120"/>
        <v>0</v>
      </c>
      <c r="AR145" s="24">
        <f t="shared" si="121"/>
        <v>0</v>
      </c>
      <c r="AS145" s="24">
        <f t="shared" si="122"/>
        <v>0</v>
      </c>
      <c r="AT145" s="24">
        <f t="shared" si="123"/>
        <v>0</v>
      </c>
      <c r="AU145" s="24">
        <f t="shared" si="124"/>
        <v>0</v>
      </c>
      <c r="AV145" s="24">
        <f t="shared" si="125"/>
        <v>0</v>
      </c>
      <c r="AW145" s="24">
        <f t="shared" si="126"/>
        <v>0</v>
      </c>
      <c r="AX145" s="24">
        <f t="shared" si="127"/>
        <v>0</v>
      </c>
      <c r="AY145" s="24">
        <f t="shared" si="128"/>
        <v>0</v>
      </c>
      <c r="AZ145" s="24">
        <f t="shared" si="129"/>
        <v>0</v>
      </c>
      <c r="BA145" s="24">
        <f t="shared" si="130"/>
        <v>0</v>
      </c>
      <c r="BB145" s="24">
        <f t="shared" si="131"/>
        <v>0</v>
      </c>
      <c r="BC145" s="24">
        <f t="shared" si="132"/>
        <v>0</v>
      </c>
      <c r="BD145" s="24">
        <f t="shared" si="133"/>
        <v>0</v>
      </c>
      <c r="BE145" s="24">
        <f t="shared" si="134"/>
        <v>0</v>
      </c>
      <c r="BF145" s="24">
        <f t="shared" si="135"/>
        <v>0</v>
      </c>
      <c r="BG145" s="24">
        <f t="shared" si="136"/>
        <v>0</v>
      </c>
      <c r="BH145" s="24">
        <f t="shared" si="137"/>
        <v>0</v>
      </c>
      <c r="BI145" s="24">
        <f t="shared" si="138"/>
        <v>0</v>
      </c>
      <c r="BJ145" s="20" t="s">
        <v>583</v>
      </c>
      <c r="BK145" s="26" t="s">
        <v>584</v>
      </c>
      <c r="BL145" s="49">
        <f t="shared" si="139"/>
        <v>0</v>
      </c>
    </row>
    <row r="146" spans="1:64" ht="34.5" hidden="1" customHeight="1">
      <c r="A146" s="10" t="s">
        <v>583</v>
      </c>
      <c r="B146" s="26" t="s">
        <v>584</v>
      </c>
      <c r="C146" s="76">
        <v>162</v>
      </c>
      <c r="D146" s="22" t="s">
        <v>586</v>
      </c>
      <c r="E146" s="45">
        <v>1923.24</v>
      </c>
      <c r="F146" s="23">
        <f t="shared" si="110"/>
        <v>192.32400000000001</v>
      </c>
      <c r="G146" s="23">
        <f t="shared" si="111"/>
        <v>36.541560000000004</v>
      </c>
      <c r="H146" s="23">
        <f t="shared" si="112"/>
        <v>2152.10556</v>
      </c>
      <c r="J146" s="10">
        <f t="shared" si="113"/>
        <v>82</v>
      </c>
      <c r="K146" s="6">
        <v>15</v>
      </c>
      <c r="L146" s="6">
        <v>4</v>
      </c>
      <c r="M146" s="6">
        <v>4</v>
      </c>
      <c r="N146" s="6"/>
      <c r="O146" s="6">
        <v>4</v>
      </c>
      <c r="P146" s="6">
        <v>4</v>
      </c>
      <c r="Q146" s="6"/>
      <c r="R146" s="6"/>
      <c r="S146" s="6">
        <v>4</v>
      </c>
      <c r="T146" s="6"/>
      <c r="U146" s="6">
        <v>2</v>
      </c>
      <c r="V146" s="6">
        <v>4</v>
      </c>
      <c r="W146" s="6"/>
      <c r="X146" s="6">
        <v>1</v>
      </c>
      <c r="Y146" s="6">
        <v>4</v>
      </c>
      <c r="Z146" s="191" t="s">
        <v>840</v>
      </c>
      <c r="AA146" s="6"/>
      <c r="AB146" s="6"/>
      <c r="AC146" s="6">
        <v>6</v>
      </c>
      <c r="AD146" s="6"/>
      <c r="AE146" s="191" t="s">
        <v>814</v>
      </c>
      <c r="AF146" s="6">
        <v>15</v>
      </c>
      <c r="AG146" s="6"/>
      <c r="AH146" s="6">
        <v>15</v>
      </c>
      <c r="AI146" s="6"/>
      <c r="AK146" s="24">
        <f t="shared" si="114"/>
        <v>32281.5834</v>
      </c>
      <c r="AL146" s="24">
        <f t="shared" si="115"/>
        <v>8608.4222399999999</v>
      </c>
      <c r="AM146" s="24">
        <f t="shared" si="116"/>
        <v>8608.4222399999999</v>
      </c>
      <c r="AN146" s="24">
        <f t="shared" si="117"/>
        <v>0</v>
      </c>
      <c r="AO146" s="24">
        <f t="shared" si="118"/>
        <v>8608.4222399999999</v>
      </c>
      <c r="AP146" s="24">
        <f t="shared" si="119"/>
        <v>8608.4222399999999</v>
      </c>
      <c r="AQ146" s="24">
        <f t="shared" si="120"/>
        <v>0</v>
      </c>
      <c r="AR146" s="24">
        <f t="shared" si="121"/>
        <v>0</v>
      </c>
      <c r="AS146" s="24">
        <f t="shared" si="122"/>
        <v>8608.4222399999999</v>
      </c>
      <c r="AT146" s="24">
        <f t="shared" si="123"/>
        <v>0</v>
      </c>
      <c r="AU146" s="24">
        <f t="shared" si="124"/>
        <v>4304.2111199999999</v>
      </c>
      <c r="AV146" s="24">
        <f t="shared" si="125"/>
        <v>8608.4222399999999</v>
      </c>
      <c r="AW146" s="24">
        <f t="shared" si="126"/>
        <v>0</v>
      </c>
      <c r="AX146" s="24">
        <f t="shared" si="127"/>
        <v>2152.10556</v>
      </c>
      <c r="AY146" s="24">
        <f t="shared" si="128"/>
        <v>8608.4222399999999</v>
      </c>
      <c r="AZ146" s="24" t="e">
        <f t="shared" si="129"/>
        <v>#VALUE!</v>
      </c>
      <c r="BA146" s="24">
        <f t="shared" si="130"/>
        <v>0</v>
      </c>
      <c r="BB146" s="24">
        <f t="shared" si="131"/>
        <v>0</v>
      </c>
      <c r="BC146" s="24">
        <f t="shared" si="132"/>
        <v>12912.63336</v>
      </c>
      <c r="BD146" s="24">
        <f t="shared" si="133"/>
        <v>0</v>
      </c>
      <c r="BE146" s="24" t="e">
        <f t="shared" si="134"/>
        <v>#VALUE!</v>
      </c>
      <c r="BF146" s="24">
        <f t="shared" si="135"/>
        <v>32281.5834</v>
      </c>
      <c r="BG146" s="24">
        <f t="shared" si="136"/>
        <v>0</v>
      </c>
      <c r="BH146" s="24">
        <f t="shared" si="137"/>
        <v>32281.5834</v>
      </c>
      <c r="BI146" s="24">
        <f t="shared" si="138"/>
        <v>0</v>
      </c>
      <c r="BJ146" s="20" t="s">
        <v>583</v>
      </c>
      <c r="BK146" s="26" t="s">
        <v>584</v>
      </c>
      <c r="BL146" s="49" t="e">
        <f t="shared" si="139"/>
        <v>#VALUE!</v>
      </c>
    </row>
    <row r="147" spans="1:64" ht="34.5" hidden="1" customHeight="1">
      <c r="A147" s="10" t="s">
        <v>583</v>
      </c>
      <c r="B147" s="26" t="s">
        <v>584</v>
      </c>
      <c r="C147" s="21">
        <v>162</v>
      </c>
      <c r="D147" s="22" t="s">
        <v>586</v>
      </c>
      <c r="E147" s="46">
        <v>4109</v>
      </c>
      <c r="F147" s="23">
        <f t="shared" si="110"/>
        <v>410.90000000000003</v>
      </c>
      <c r="G147" s="23">
        <f t="shared" si="111"/>
        <v>78.071000000000012</v>
      </c>
      <c r="H147" s="23">
        <f t="shared" si="112"/>
        <v>4597.9709999999995</v>
      </c>
      <c r="J147" s="10">
        <f t="shared" si="113"/>
        <v>0</v>
      </c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K147" s="24">
        <f t="shared" si="114"/>
        <v>0</v>
      </c>
      <c r="AL147" s="24">
        <f t="shared" si="115"/>
        <v>0</v>
      </c>
      <c r="AM147" s="24">
        <f t="shared" si="116"/>
        <v>0</v>
      </c>
      <c r="AN147" s="24">
        <f t="shared" si="117"/>
        <v>0</v>
      </c>
      <c r="AO147" s="24">
        <f t="shared" si="118"/>
        <v>0</v>
      </c>
      <c r="AP147" s="24">
        <f t="shared" si="119"/>
        <v>0</v>
      </c>
      <c r="AQ147" s="24">
        <f t="shared" si="120"/>
        <v>0</v>
      </c>
      <c r="AR147" s="24">
        <f t="shared" si="121"/>
        <v>0</v>
      </c>
      <c r="AS147" s="24">
        <f t="shared" si="122"/>
        <v>0</v>
      </c>
      <c r="AT147" s="24">
        <f t="shared" si="123"/>
        <v>0</v>
      </c>
      <c r="AU147" s="24">
        <f t="shared" si="124"/>
        <v>0</v>
      </c>
      <c r="AV147" s="24">
        <f t="shared" si="125"/>
        <v>0</v>
      </c>
      <c r="AW147" s="24">
        <f t="shared" si="126"/>
        <v>0</v>
      </c>
      <c r="AX147" s="24">
        <f t="shared" si="127"/>
        <v>0</v>
      </c>
      <c r="AY147" s="24">
        <f t="shared" si="128"/>
        <v>0</v>
      </c>
      <c r="AZ147" s="24">
        <f t="shared" si="129"/>
        <v>0</v>
      </c>
      <c r="BA147" s="24">
        <f t="shared" si="130"/>
        <v>0</v>
      </c>
      <c r="BB147" s="24">
        <f t="shared" si="131"/>
        <v>0</v>
      </c>
      <c r="BC147" s="24">
        <f t="shared" si="132"/>
        <v>0</v>
      </c>
      <c r="BD147" s="24">
        <f t="shared" si="133"/>
        <v>0</v>
      </c>
      <c r="BE147" s="24">
        <f t="shared" si="134"/>
        <v>0</v>
      </c>
      <c r="BF147" s="24">
        <f t="shared" si="135"/>
        <v>0</v>
      </c>
      <c r="BG147" s="24">
        <f t="shared" si="136"/>
        <v>0</v>
      </c>
      <c r="BH147" s="24">
        <f t="shared" si="137"/>
        <v>0</v>
      </c>
      <c r="BI147" s="24">
        <f t="shared" si="138"/>
        <v>0</v>
      </c>
      <c r="BJ147" s="20" t="s">
        <v>583</v>
      </c>
      <c r="BK147" s="26" t="s">
        <v>584</v>
      </c>
      <c r="BL147" s="49">
        <f t="shared" si="139"/>
        <v>0</v>
      </c>
    </row>
    <row r="148" spans="1:64" ht="34.5" hidden="1" customHeight="1">
      <c r="A148" s="10" t="s">
        <v>587</v>
      </c>
      <c r="B148" s="26" t="s">
        <v>588</v>
      </c>
      <c r="C148" s="76">
        <v>168</v>
      </c>
      <c r="D148" s="22" t="s">
        <v>589</v>
      </c>
      <c r="E148" s="45">
        <v>22064.32</v>
      </c>
      <c r="F148" s="23">
        <f t="shared" si="110"/>
        <v>2206.4320000000002</v>
      </c>
      <c r="G148" s="23">
        <f t="shared" si="111"/>
        <v>419.22208000000006</v>
      </c>
      <c r="H148" s="23">
        <f t="shared" si="112"/>
        <v>24689.97408</v>
      </c>
      <c r="J148" s="190">
        <f t="shared" si="113"/>
        <v>0</v>
      </c>
      <c r="K148" s="6"/>
      <c r="L148" s="6"/>
      <c r="M148" s="6"/>
      <c r="N148" s="6"/>
      <c r="O148" s="191" t="s">
        <v>794</v>
      </c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K148" s="24">
        <f t="shared" si="114"/>
        <v>0</v>
      </c>
      <c r="AL148" s="24">
        <f t="shared" si="115"/>
        <v>0</v>
      </c>
      <c r="AM148" s="24">
        <f t="shared" si="116"/>
        <v>0</v>
      </c>
      <c r="AN148" s="24">
        <f t="shared" si="117"/>
        <v>0</v>
      </c>
      <c r="AO148" s="24" t="e">
        <f t="shared" si="118"/>
        <v>#VALUE!</v>
      </c>
      <c r="AP148" s="24">
        <f t="shared" si="119"/>
        <v>0</v>
      </c>
      <c r="AQ148" s="24">
        <f t="shared" si="120"/>
        <v>0</v>
      </c>
      <c r="AR148" s="24">
        <f t="shared" si="121"/>
        <v>0</v>
      </c>
      <c r="AS148" s="24">
        <f t="shared" si="122"/>
        <v>0</v>
      </c>
      <c r="AT148" s="24">
        <f t="shared" si="123"/>
        <v>0</v>
      </c>
      <c r="AU148" s="24">
        <f t="shared" si="124"/>
        <v>0</v>
      </c>
      <c r="AV148" s="24">
        <f t="shared" si="125"/>
        <v>0</v>
      </c>
      <c r="AW148" s="24">
        <f t="shared" si="126"/>
        <v>0</v>
      </c>
      <c r="AX148" s="24">
        <f t="shared" si="127"/>
        <v>0</v>
      </c>
      <c r="AY148" s="24">
        <f t="shared" si="128"/>
        <v>0</v>
      </c>
      <c r="AZ148" s="24">
        <f t="shared" si="129"/>
        <v>0</v>
      </c>
      <c r="BA148" s="24">
        <f t="shared" si="130"/>
        <v>0</v>
      </c>
      <c r="BB148" s="24">
        <f t="shared" si="131"/>
        <v>0</v>
      </c>
      <c r="BC148" s="24">
        <f t="shared" si="132"/>
        <v>0</v>
      </c>
      <c r="BD148" s="24">
        <f t="shared" si="133"/>
        <v>0</v>
      </c>
      <c r="BE148" s="24">
        <f t="shared" si="134"/>
        <v>0</v>
      </c>
      <c r="BF148" s="24">
        <f t="shared" si="135"/>
        <v>0</v>
      </c>
      <c r="BG148" s="24">
        <f t="shared" si="136"/>
        <v>0</v>
      </c>
      <c r="BH148" s="24">
        <f t="shared" si="137"/>
        <v>0</v>
      </c>
      <c r="BI148" s="24">
        <f t="shared" si="138"/>
        <v>0</v>
      </c>
      <c r="BJ148" s="20" t="s">
        <v>587</v>
      </c>
      <c r="BK148" s="26" t="s">
        <v>588</v>
      </c>
      <c r="BL148" s="49" t="e">
        <f t="shared" si="139"/>
        <v>#VALUE!</v>
      </c>
    </row>
    <row r="149" spans="1:64" ht="34.5" hidden="1" customHeight="1">
      <c r="A149" s="10" t="s">
        <v>587</v>
      </c>
      <c r="B149" s="26" t="s">
        <v>588</v>
      </c>
      <c r="C149" s="21">
        <v>168</v>
      </c>
      <c r="D149" s="22" t="s">
        <v>589</v>
      </c>
      <c r="E149" s="46">
        <v>44461</v>
      </c>
      <c r="F149" s="23">
        <f t="shared" si="110"/>
        <v>4446.1000000000004</v>
      </c>
      <c r="G149" s="23">
        <f t="shared" si="111"/>
        <v>844.75900000000013</v>
      </c>
      <c r="H149" s="23">
        <f t="shared" si="112"/>
        <v>49751.858999999997</v>
      </c>
      <c r="J149" s="10">
        <f t="shared" si="113"/>
        <v>0</v>
      </c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K149" s="24">
        <f t="shared" si="114"/>
        <v>0</v>
      </c>
      <c r="AL149" s="24">
        <f t="shared" si="115"/>
        <v>0</v>
      </c>
      <c r="AM149" s="24">
        <f t="shared" si="116"/>
        <v>0</v>
      </c>
      <c r="AN149" s="24">
        <f t="shared" si="117"/>
        <v>0</v>
      </c>
      <c r="AO149" s="24">
        <f t="shared" si="118"/>
        <v>0</v>
      </c>
      <c r="AP149" s="24">
        <f t="shared" si="119"/>
        <v>0</v>
      </c>
      <c r="AQ149" s="24">
        <f t="shared" si="120"/>
        <v>0</v>
      </c>
      <c r="AR149" s="24">
        <f t="shared" si="121"/>
        <v>0</v>
      </c>
      <c r="AS149" s="24">
        <f t="shared" si="122"/>
        <v>0</v>
      </c>
      <c r="AT149" s="24">
        <f t="shared" si="123"/>
        <v>0</v>
      </c>
      <c r="AU149" s="24">
        <f t="shared" si="124"/>
        <v>0</v>
      </c>
      <c r="AV149" s="24">
        <f t="shared" si="125"/>
        <v>0</v>
      </c>
      <c r="AW149" s="24">
        <f t="shared" si="126"/>
        <v>0</v>
      </c>
      <c r="AX149" s="24">
        <f t="shared" si="127"/>
        <v>0</v>
      </c>
      <c r="AY149" s="24">
        <f t="shared" si="128"/>
        <v>0</v>
      </c>
      <c r="AZ149" s="24">
        <f t="shared" si="129"/>
        <v>0</v>
      </c>
      <c r="BA149" s="24">
        <f t="shared" si="130"/>
        <v>0</v>
      </c>
      <c r="BB149" s="24">
        <f t="shared" si="131"/>
        <v>0</v>
      </c>
      <c r="BC149" s="24">
        <f t="shared" si="132"/>
        <v>0</v>
      </c>
      <c r="BD149" s="24">
        <f t="shared" si="133"/>
        <v>0</v>
      </c>
      <c r="BE149" s="24">
        <f t="shared" si="134"/>
        <v>0</v>
      </c>
      <c r="BF149" s="24">
        <f t="shared" si="135"/>
        <v>0</v>
      </c>
      <c r="BG149" s="24">
        <f t="shared" si="136"/>
        <v>0</v>
      </c>
      <c r="BH149" s="24">
        <f t="shared" si="137"/>
        <v>0</v>
      </c>
      <c r="BI149" s="24">
        <f t="shared" si="138"/>
        <v>0</v>
      </c>
      <c r="BJ149" s="20" t="s">
        <v>587</v>
      </c>
      <c r="BK149" s="26" t="s">
        <v>588</v>
      </c>
      <c r="BL149" s="49">
        <f t="shared" si="139"/>
        <v>0</v>
      </c>
    </row>
    <row r="150" spans="1:64" ht="34.5" hidden="1" customHeight="1">
      <c r="A150" s="10" t="s">
        <v>590</v>
      </c>
      <c r="B150" s="20" t="s">
        <v>591</v>
      </c>
      <c r="C150" s="76">
        <v>170</v>
      </c>
      <c r="D150" s="22" t="s">
        <v>592</v>
      </c>
      <c r="E150" s="45">
        <v>10801.87</v>
      </c>
      <c r="F150" s="23">
        <f t="shared" si="110"/>
        <v>1080.1870000000001</v>
      </c>
      <c r="G150" s="23">
        <f t="shared" si="111"/>
        <v>205.23553000000004</v>
      </c>
      <c r="H150" s="23">
        <f t="shared" si="112"/>
        <v>12087.292530000001</v>
      </c>
      <c r="J150" s="10">
        <f t="shared" si="113"/>
        <v>800</v>
      </c>
      <c r="K150" s="6">
        <v>350</v>
      </c>
      <c r="L150" s="6">
        <v>40</v>
      </c>
      <c r="M150" s="6">
        <v>40</v>
      </c>
      <c r="N150" s="6"/>
      <c r="O150" s="6">
        <v>50</v>
      </c>
      <c r="P150" s="6"/>
      <c r="Q150" s="6"/>
      <c r="R150" s="6"/>
      <c r="S150" s="6">
        <v>50</v>
      </c>
      <c r="T150" s="6">
        <v>40</v>
      </c>
      <c r="U150" s="6">
        <v>60</v>
      </c>
      <c r="V150" s="6"/>
      <c r="W150" s="6"/>
      <c r="X150" s="6">
        <v>10</v>
      </c>
      <c r="Y150" s="6">
        <v>10</v>
      </c>
      <c r="Z150" s="6"/>
      <c r="AA150" s="6"/>
      <c r="AB150" s="6"/>
      <c r="AC150" s="6">
        <v>20</v>
      </c>
      <c r="AD150" s="6">
        <v>60</v>
      </c>
      <c r="AE150" s="6">
        <v>20</v>
      </c>
      <c r="AF150" s="6">
        <v>15</v>
      </c>
      <c r="AG150" s="6">
        <v>20</v>
      </c>
      <c r="AH150" s="6">
        <v>15</v>
      </c>
      <c r="AI150" s="6"/>
      <c r="AK150" s="24">
        <f t="shared" si="114"/>
        <v>4230552.3854999999</v>
      </c>
      <c r="AL150" s="24">
        <f t="shared" si="115"/>
        <v>483491.70120000001</v>
      </c>
      <c r="AM150" s="24">
        <f t="shared" si="116"/>
        <v>483491.70120000001</v>
      </c>
      <c r="AN150" s="24">
        <f t="shared" si="117"/>
        <v>0</v>
      </c>
      <c r="AO150" s="24">
        <f t="shared" si="118"/>
        <v>604364.62650000001</v>
      </c>
      <c r="AP150" s="24">
        <f t="shared" si="119"/>
        <v>0</v>
      </c>
      <c r="AQ150" s="24">
        <f t="shared" si="120"/>
        <v>0</v>
      </c>
      <c r="AR150" s="24">
        <f t="shared" si="121"/>
        <v>0</v>
      </c>
      <c r="AS150" s="24">
        <f t="shared" si="122"/>
        <v>604364.62650000001</v>
      </c>
      <c r="AT150" s="24">
        <f t="shared" si="123"/>
        <v>483491.70120000001</v>
      </c>
      <c r="AU150" s="24">
        <f t="shared" si="124"/>
        <v>725237.55180000002</v>
      </c>
      <c r="AV150" s="24">
        <f t="shared" si="125"/>
        <v>0</v>
      </c>
      <c r="AW150" s="24">
        <f t="shared" si="126"/>
        <v>0</v>
      </c>
      <c r="AX150" s="24">
        <f t="shared" si="127"/>
        <v>120872.9253</v>
      </c>
      <c r="AY150" s="24">
        <f t="shared" si="128"/>
        <v>120872.9253</v>
      </c>
      <c r="AZ150" s="24">
        <f t="shared" si="129"/>
        <v>0</v>
      </c>
      <c r="BA150" s="24">
        <f t="shared" si="130"/>
        <v>0</v>
      </c>
      <c r="BB150" s="24">
        <f t="shared" si="131"/>
        <v>0</v>
      </c>
      <c r="BC150" s="24">
        <f t="shared" si="132"/>
        <v>241745.85060000001</v>
      </c>
      <c r="BD150" s="24">
        <f t="shared" si="133"/>
        <v>725237.55180000002</v>
      </c>
      <c r="BE150" s="24">
        <f t="shared" si="134"/>
        <v>241745.85060000001</v>
      </c>
      <c r="BF150" s="24">
        <f t="shared" si="135"/>
        <v>181309.38795</v>
      </c>
      <c r="BG150" s="24">
        <f t="shared" si="136"/>
        <v>241745.85060000001</v>
      </c>
      <c r="BH150" s="24">
        <f t="shared" si="137"/>
        <v>181309.38795</v>
      </c>
      <c r="BI150" s="24">
        <f t="shared" si="138"/>
        <v>0</v>
      </c>
      <c r="BJ150" s="20" t="s">
        <v>590</v>
      </c>
      <c r="BK150" s="20" t="s">
        <v>591</v>
      </c>
      <c r="BL150" s="49">
        <f t="shared" si="139"/>
        <v>9669834.0240000002</v>
      </c>
    </row>
    <row r="151" spans="1:64" ht="34.5" hidden="1" customHeight="1">
      <c r="A151" s="10" t="s">
        <v>590</v>
      </c>
      <c r="B151" s="20" t="s">
        <v>591</v>
      </c>
      <c r="C151" s="21">
        <v>170</v>
      </c>
      <c r="D151" s="22" t="s">
        <v>592</v>
      </c>
      <c r="E151" s="46">
        <v>42466</v>
      </c>
      <c r="F151" s="23">
        <f t="shared" si="110"/>
        <v>4246.6000000000004</v>
      </c>
      <c r="G151" s="23">
        <f t="shared" si="111"/>
        <v>806.85400000000004</v>
      </c>
      <c r="H151" s="23">
        <f t="shared" si="112"/>
        <v>47519.453999999998</v>
      </c>
      <c r="J151" s="10">
        <f t="shared" si="113"/>
        <v>0</v>
      </c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K151" s="24">
        <f t="shared" si="114"/>
        <v>0</v>
      </c>
      <c r="AL151" s="24">
        <f t="shared" si="115"/>
        <v>0</v>
      </c>
      <c r="AM151" s="24">
        <f t="shared" si="116"/>
        <v>0</v>
      </c>
      <c r="AN151" s="24">
        <f t="shared" si="117"/>
        <v>0</v>
      </c>
      <c r="AO151" s="24">
        <f t="shared" si="118"/>
        <v>0</v>
      </c>
      <c r="AP151" s="24">
        <f t="shared" si="119"/>
        <v>0</v>
      </c>
      <c r="AQ151" s="24">
        <f t="shared" si="120"/>
        <v>0</v>
      </c>
      <c r="AR151" s="24">
        <f t="shared" si="121"/>
        <v>0</v>
      </c>
      <c r="AS151" s="24">
        <f t="shared" si="122"/>
        <v>0</v>
      </c>
      <c r="AT151" s="24">
        <f t="shared" si="123"/>
        <v>0</v>
      </c>
      <c r="AU151" s="24">
        <f t="shared" si="124"/>
        <v>0</v>
      </c>
      <c r="AV151" s="24">
        <f t="shared" si="125"/>
        <v>0</v>
      </c>
      <c r="AW151" s="24">
        <f t="shared" si="126"/>
        <v>0</v>
      </c>
      <c r="AX151" s="24">
        <f t="shared" si="127"/>
        <v>0</v>
      </c>
      <c r="AY151" s="24">
        <f t="shared" si="128"/>
        <v>0</v>
      </c>
      <c r="AZ151" s="24">
        <f t="shared" si="129"/>
        <v>0</v>
      </c>
      <c r="BA151" s="24">
        <f t="shared" si="130"/>
        <v>0</v>
      </c>
      <c r="BB151" s="24">
        <f t="shared" si="131"/>
        <v>0</v>
      </c>
      <c r="BC151" s="24">
        <f t="shared" si="132"/>
        <v>0</v>
      </c>
      <c r="BD151" s="24">
        <f t="shared" si="133"/>
        <v>0</v>
      </c>
      <c r="BE151" s="24">
        <f t="shared" si="134"/>
        <v>0</v>
      </c>
      <c r="BF151" s="24">
        <f t="shared" si="135"/>
        <v>0</v>
      </c>
      <c r="BG151" s="24">
        <f t="shared" si="136"/>
        <v>0</v>
      </c>
      <c r="BH151" s="24">
        <f t="shared" si="137"/>
        <v>0</v>
      </c>
      <c r="BI151" s="24">
        <f t="shared" si="138"/>
        <v>0</v>
      </c>
      <c r="BJ151" s="20" t="s">
        <v>590</v>
      </c>
      <c r="BK151" s="20" t="s">
        <v>591</v>
      </c>
      <c r="BL151" s="49">
        <f t="shared" si="139"/>
        <v>0</v>
      </c>
    </row>
    <row r="152" spans="1:64" ht="34.5" hidden="1" customHeight="1">
      <c r="A152" s="10" t="s">
        <v>593</v>
      </c>
      <c r="B152" s="10" t="s">
        <v>594</v>
      </c>
      <c r="C152" s="76">
        <v>174</v>
      </c>
      <c r="D152" s="22" t="s">
        <v>595</v>
      </c>
      <c r="E152" s="45">
        <v>8516.18</v>
      </c>
      <c r="F152" s="23">
        <f t="shared" si="110"/>
        <v>851.61800000000005</v>
      </c>
      <c r="G152" s="23">
        <f t="shared" si="111"/>
        <v>161.80742000000001</v>
      </c>
      <c r="H152" s="23">
        <f t="shared" si="112"/>
        <v>9529.6054199999999</v>
      </c>
      <c r="J152" s="10">
        <f t="shared" si="113"/>
        <v>0</v>
      </c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K152" s="24">
        <f t="shared" si="114"/>
        <v>0</v>
      </c>
      <c r="AL152" s="24">
        <f t="shared" si="115"/>
        <v>0</v>
      </c>
      <c r="AM152" s="24">
        <f t="shared" si="116"/>
        <v>0</v>
      </c>
      <c r="AN152" s="24">
        <f t="shared" si="117"/>
        <v>0</v>
      </c>
      <c r="AO152" s="24">
        <f t="shared" si="118"/>
        <v>0</v>
      </c>
      <c r="AP152" s="24">
        <f t="shared" si="119"/>
        <v>0</v>
      </c>
      <c r="AQ152" s="24">
        <f t="shared" si="120"/>
        <v>0</v>
      </c>
      <c r="AR152" s="24">
        <f t="shared" si="121"/>
        <v>0</v>
      </c>
      <c r="AS152" s="24">
        <f t="shared" si="122"/>
        <v>0</v>
      </c>
      <c r="AT152" s="24">
        <f t="shared" si="123"/>
        <v>0</v>
      </c>
      <c r="AU152" s="24">
        <f t="shared" si="124"/>
        <v>0</v>
      </c>
      <c r="AV152" s="24">
        <f t="shared" si="125"/>
        <v>0</v>
      </c>
      <c r="AW152" s="24">
        <f t="shared" si="126"/>
        <v>0</v>
      </c>
      <c r="AX152" s="24">
        <f t="shared" si="127"/>
        <v>0</v>
      </c>
      <c r="AY152" s="24">
        <f t="shared" si="128"/>
        <v>0</v>
      </c>
      <c r="AZ152" s="24">
        <f t="shared" si="129"/>
        <v>0</v>
      </c>
      <c r="BA152" s="24">
        <f t="shared" si="130"/>
        <v>0</v>
      </c>
      <c r="BB152" s="24">
        <f t="shared" si="131"/>
        <v>0</v>
      </c>
      <c r="BC152" s="24">
        <f t="shared" si="132"/>
        <v>0</v>
      </c>
      <c r="BD152" s="24">
        <f t="shared" si="133"/>
        <v>0</v>
      </c>
      <c r="BE152" s="24">
        <f t="shared" si="134"/>
        <v>0</v>
      </c>
      <c r="BF152" s="24">
        <f t="shared" si="135"/>
        <v>0</v>
      </c>
      <c r="BG152" s="24">
        <f t="shared" si="136"/>
        <v>0</v>
      </c>
      <c r="BH152" s="24">
        <f t="shared" si="137"/>
        <v>0</v>
      </c>
      <c r="BI152" s="24">
        <f t="shared" si="138"/>
        <v>0</v>
      </c>
      <c r="BJ152" s="20" t="s">
        <v>593</v>
      </c>
      <c r="BK152" s="20" t="s">
        <v>594</v>
      </c>
      <c r="BL152" s="49">
        <f t="shared" si="139"/>
        <v>0</v>
      </c>
    </row>
    <row r="153" spans="1:64" ht="34.5" hidden="1" customHeight="1">
      <c r="A153" s="10" t="s">
        <v>593</v>
      </c>
      <c r="B153" s="10" t="s">
        <v>594</v>
      </c>
      <c r="C153" s="21">
        <v>174</v>
      </c>
      <c r="D153" s="22" t="s">
        <v>595</v>
      </c>
      <c r="E153" s="46">
        <v>19402</v>
      </c>
      <c r="F153" s="23">
        <f t="shared" si="110"/>
        <v>1940.2</v>
      </c>
      <c r="G153" s="23">
        <f t="shared" si="111"/>
        <v>368.63800000000003</v>
      </c>
      <c r="H153" s="23">
        <f t="shared" si="112"/>
        <v>21710.838</v>
      </c>
      <c r="J153" s="10">
        <f t="shared" si="113"/>
        <v>0</v>
      </c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K153" s="24">
        <f t="shared" si="114"/>
        <v>0</v>
      </c>
      <c r="AL153" s="24">
        <f t="shared" si="115"/>
        <v>0</v>
      </c>
      <c r="AM153" s="24">
        <f t="shared" si="116"/>
        <v>0</v>
      </c>
      <c r="AN153" s="24">
        <f t="shared" si="117"/>
        <v>0</v>
      </c>
      <c r="AO153" s="24">
        <f t="shared" si="118"/>
        <v>0</v>
      </c>
      <c r="AP153" s="24">
        <f t="shared" si="119"/>
        <v>0</v>
      </c>
      <c r="AQ153" s="24">
        <f t="shared" si="120"/>
        <v>0</v>
      </c>
      <c r="AR153" s="24">
        <f t="shared" si="121"/>
        <v>0</v>
      </c>
      <c r="AS153" s="24">
        <f t="shared" si="122"/>
        <v>0</v>
      </c>
      <c r="AT153" s="24">
        <f t="shared" si="123"/>
        <v>0</v>
      </c>
      <c r="AU153" s="24">
        <f t="shared" si="124"/>
        <v>0</v>
      </c>
      <c r="AV153" s="24">
        <f t="shared" si="125"/>
        <v>0</v>
      </c>
      <c r="AW153" s="24">
        <f t="shared" si="126"/>
        <v>0</v>
      </c>
      <c r="AX153" s="24">
        <f t="shared" si="127"/>
        <v>0</v>
      </c>
      <c r="AY153" s="24">
        <f t="shared" si="128"/>
        <v>0</v>
      </c>
      <c r="AZ153" s="24">
        <f t="shared" si="129"/>
        <v>0</v>
      </c>
      <c r="BA153" s="24">
        <f t="shared" si="130"/>
        <v>0</v>
      </c>
      <c r="BB153" s="24">
        <f t="shared" si="131"/>
        <v>0</v>
      </c>
      <c r="BC153" s="24">
        <f t="shared" si="132"/>
        <v>0</v>
      </c>
      <c r="BD153" s="24">
        <f t="shared" si="133"/>
        <v>0</v>
      </c>
      <c r="BE153" s="24">
        <f t="shared" si="134"/>
        <v>0</v>
      </c>
      <c r="BF153" s="24">
        <f t="shared" si="135"/>
        <v>0</v>
      </c>
      <c r="BG153" s="24">
        <f t="shared" si="136"/>
        <v>0</v>
      </c>
      <c r="BH153" s="24">
        <f t="shared" si="137"/>
        <v>0</v>
      </c>
      <c r="BI153" s="24">
        <f t="shared" si="138"/>
        <v>0</v>
      </c>
      <c r="BJ153" s="20" t="s">
        <v>593</v>
      </c>
      <c r="BK153" s="20" t="s">
        <v>594</v>
      </c>
      <c r="BL153" s="49">
        <f t="shared" si="139"/>
        <v>0</v>
      </c>
    </row>
    <row r="154" spans="1:64" ht="34.5" hidden="1" customHeight="1">
      <c r="A154" s="10" t="s">
        <v>596</v>
      </c>
      <c r="B154" s="20" t="s">
        <v>597</v>
      </c>
      <c r="C154" s="76">
        <v>175</v>
      </c>
      <c r="D154" s="22" t="s">
        <v>598</v>
      </c>
      <c r="E154" s="45">
        <v>5302.9</v>
      </c>
      <c r="F154" s="23">
        <f t="shared" si="110"/>
        <v>530.29</v>
      </c>
      <c r="G154" s="23">
        <f t="shared" si="111"/>
        <v>100.7551</v>
      </c>
      <c r="H154" s="23">
        <f t="shared" si="112"/>
        <v>5933.9450999999999</v>
      </c>
      <c r="J154" s="10">
        <f t="shared" si="113"/>
        <v>520</v>
      </c>
      <c r="K154" s="6">
        <v>80</v>
      </c>
      <c r="L154" s="6">
        <v>30</v>
      </c>
      <c r="M154" s="6">
        <v>30</v>
      </c>
      <c r="N154" s="6"/>
      <c r="O154" s="6">
        <v>60</v>
      </c>
      <c r="P154" s="6"/>
      <c r="Q154" s="6"/>
      <c r="R154" s="6"/>
      <c r="S154" s="6">
        <v>60</v>
      </c>
      <c r="T154" s="6">
        <v>60</v>
      </c>
      <c r="U154" s="6">
        <v>60</v>
      </c>
      <c r="V154" s="6"/>
      <c r="W154" s="6"/>
      <c r="X154" s="6">
        <v>10</v>
      </c>
      <c r="Y154" s="6">
        <v>10</v>
      </c>
      <c r="Z154" s="6"/>
      <c r="AA154" s="6"/>
      <c r="AB154" s="6"/>
      <c r="AC154" s="6">
        <v>20</v>
      </c>
      <c r="AD154" s="6">
        <v>10</v>
      </c>
      <c r="AE154" s="6">
        <v>15</v>
      </c>
      <c r="AF154" s="6">
        <v>25</v>
      </c>
      <c r="AG154" s="6">
        <v>20</v>
      </c>
      <c r="AH154" s="6">
        <v>25</v>
      </c>
      <c r="AI154" s="6">
        <v>5</v>
      </c>
      <c r="AK154" s="24">
        <f t="shared" si="114"/>
        <v>474715.60800000001</v>
      </c>
      <c r="AL154" s="24">
        <f t="shared" si="115"/>
        <v>178018.353</v>
      </c>
      <c r="AM154" s="24">
        <f t="shared" si="116"/>
        <v>178018.353</v>
      </c>
      <c r="AN154" s="24">
        <f t="shared" si="117"/>
        <v>0</v>
      </c>
      <c r="AO154" s="24">
        <f t="shared" si="118"/>
        <v>356036.70600000001</v>
      </c>
      <c r="AP154" s="24">
        <f t="shared" si="119"/>
        <v>0</v>
      </c>
      <c r="AQ154" s="24">
        <f t="shared" si="120"/>
        <v>0</v>
      </c>
      <c r="AR154" s="24">
        <f t="shared" si="121"/>
        <v>0</v>
      </c>
      <c r="AS154" s="24">
        <f t="shared" si="122"/>
        <v>356036.70600000001</v>
      </c>
      <c r="AT154" s="24">
        <f t="shared" si="123"/>
        <v>356036.70600000001</v>
      </c>
      <c r="AU154" s="24">
        <f t="shared" si="124"/>
        <v>356036.70600000001</v>
      </c>
      <c r="AV154" s="24">
        <f t="shared" si="125"/>
        <v>0</v>
      </c>
      <c r="AW154" s="24">
        <f t="shared" si="126"/>
        <v>0</v>
      </c>
      <c r="AX154" s="24">
        <f t="shared" si="127"/>
        <v>59339.451000000001</v>
      </c>
      <c r="AY154" s="24">
        <f t="shared" si="128"/>
        <v>59339.451000000001</v>
      </c>
      <c r="AZ154" s="24">
        <f t="shared" si="129"/>
        <v>0</v>
      </c>
      <c r="BA154" s="24">
        <f t="shared" si="130"/>
        <v>0</v>
      </c>
      <c r="BB154" s="24">
        <f t="shared" si="131"/>
        <v>0</v>
      </c>
      <c r="BC154" s="24">
        <f t="shared" si="132"/>
        <v>118678.902</v>
      </c>
      <c r="BD154" s="24">
        <f t="shared" si="133"/>
        <v>59339.451000000001</v>
      </c>
      <c r="BE154" s="24">
        <f t="shared" si="134"/>
        <v>89009.176500000001</v>
      </c>
      <c r="BF154" s="24">
        <f t="shared" si="135"/>
        <v>148348.6275</v>
      </c>
      <c r="BG154" s="24">
        <f t="shared" si="136"/>
        <v>118678.902</v>
      </c>
      <c r="BH154" s="24">
        <f t="shared" si="137"/>
        <v>148348.6275</v>
      </c>
      <c r="BI154" s="24">
        <f t="shared" si="138"/>
        <v>29669.7255</v>
      </c>
      <c r="BJ154" s="20" t="s">
        <v>596</v>
      </c>
      <c r="BK154" s="20" t="s">
        <v>597</v>
      </c>
      <c r="BL154" s="49">
        <f t="shared" si="139"/>
        <v>3085651.4519999996</v>
      </c>
    </row>
    <row r="155" spans="1:64" ht="34.5" hidden="1" customHeight="1">
      <c r="A155" s="10" t="s">
        <v>596</v>
      </c>
      <c r="B155" s="20" t="s">
        <v>597</v>
      </c>
      <c r="C155" s="21">
        <v>175</v>
      </c>
      <c r="D155" s="22" t="s">
        <v>598</v>
      </c>
      <c r="E155" s="46">
        <v>11895</v>
      </c>
      <c r="F155" s="23">
        <f t="shared" si="110"/>
        <v>1189.5</v>
      </c>
      <c r="G155" s="23">
        <f t="shared" si="111"/>
        <v>226.005</v>
      </c>
      <c r="H155" s="23">
        <f t="shared" si="112"/>
        <v>13310.504999999999</v>
      </c>
      <c r="J155" s="10">
        <f t="shared" si="113"/>
        <v>0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K155" s="24">
        <f t="shared" si="114"/>
        <v>0</v>
      </c>
      <c r="AL155" s="24">
        <f t="shared" si="115"/>
        <v>0</v>
      </c>
      <c r="AM155" s="24">
        <f t="shared" si="116"/>
        <v>0</v>
      </c>
      <c r="AN155" s="24">
        <f t="shared" si="117"/>
        <v>0</v>
      </c>
      <c r="AO155" s="24">
        <f t="shared" si="118"/>
        <v>0</v>
      </c>
      <c r="AP155" s="24">
        <f t="shared" si="119"/>
        <v>0</v>
      </c>
      <c r="AQ155" s="24">
        <f t="shared" si="120"/>
        <v>0</v>
      </c>
      <c r="AR155" s="24">
        <f t="shared" si="121"/>
        <v>0</v>
      </c>
      <c r="AS155" s="24">
        <f t="shared" si="122"/>
        <v>0</v>
      </c>
      <c r="AT155" s="24">
        <f t="shared" si="123"/>
        <v>0</v>
      </c>
      <c r="AU155" s="24">
        <f t="shared" si="124"/>
        <v>0</v>
      </c>
      <c r="AV155" s="24">
        <f t="shared" si="125"/>
        <v>0</v>
      </c>
      <c r="AW155" s="24">
        <f t="shared" si="126"/>
        <v>0</v>
      </c>
      <c r="AX155" s="24">
        <f t="shared" si="127"/>
        <v>0</v>
      </c>
      <c r="AY155" s="24">
        <f t="shared" si="128"/>
        <v>0</v>
      </c>
      <c r="AZ155" s="24">
        <f t="shared" si="129"/>
        <v>0</v>
      </c>
      <c r="BA155" s="24">
        <f t="shared" si="130"/>
        <v>0</v>
      </c>
      <c r="BB155" s="24">
        <f t="shared" si="131"/>
        <v>0</v>
      </c>
      <c r="BC155" s="24">
        <f t="shared" si="132"/>
        <v>0</v>
      </c>
      <c r="BD155" s="24">
        <f t="shared" si="133"/>
        <v>0</v>
      </c>
      <c r="BE155" s="24">
        <f t="shared" si="134"/>
        <v>0</v>
      </c>
      <c r="BF155" s="24">
        <f t="shared" si="135"/>
        <v>0</v>
      </c>
      <c r="BG155" s="24">
        <f t="shared" si="136"/>
        <v>0</v>
      </c>
      <c r="BH155" s="24">
        <f t="shared" si="137"/>
        <v>0</v>
      </c>
      <c r="BI155" s="24">
        <f t="shared" si="138"/>
        <v>0</v>
      </c>
      <c r="BJ155" s="20" t="s">
        <v>596</v>
      </c>
      <c r="BK155" s="20" t="s">
        <v>597</v>
      </c>
      <c r="BL155" s="49">
        <f t="shared" si="139"/>
        <v>0</v>
      </c>
    </row>
    <row r="156" spans="1:64" ht="34.5" hidden="1" customHeight="1">
      <c r="A156" s="10" t="s">
        <v>596</v>
      </c>
      <c r="B156" s="20" t="s">
        <v>597</v>
      </c>
      <c r="C156" s="76">
        <v>177</v>
      </c>
      <c r="D156" s="22" t="s">
        <v>599</v>
      </c>
      <c r="E156" s="45">
        <v>1894.61</v>
      </c>
      <c r="F156" s="23">
        <f t="shared" si="110"/>
        <v>189.46100000000001</v>
      </c>
      <c r="G156" s="23">
        <f t="shared" si="111"/>
        <v>35.997590000000002</v>
      </c>
      <c r="H156" s="23">
        <f t="shared" si="112"/>
        <v>2120.0685899999999</v>
      </c>
      <c r="J156" s="10">
        <f t="shared" si="113"/>
        <v>20</v>
      </c>
      <c r="K156" s="6">
        <v>20</v>
      </c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K156" s="24">
        <f t="shared" si="114"/>
        <v>42401.371799999994</v>
      </c>
      <c r="AL156" s="24">
        <f t="shared" si="115"/>
        <v>0</v>
      </c>
      <c r="AM156" s="24">
        <f t="shared" si="116"/>
        <v>0</v>
      </c>
      <c r="AN156" s="24">
        <f t="shared" si="117"/>
        <v>0</v>
      </c>
      <c r="AO156" s="24">
        <f t="shared" si="118"/>
        <v>0</v>
      </c>
      <c r="AP156" s="24">
        <f t="shared" si="119"/>
        <v>0</v>
      </c>
      <c r="AQ156" s="24">
        <f t="shared" si="120"/>
        <v>0</v>
      </c>
      <c r="AR156" s="24">
        <f t="shared" si="121"/>
        <v>0</v>
      </c>
      <c r="AS156" s="24">
        <f t="shared" si="122"/>
        <v>0</v>
      </c>
      <c r="AT156" s="24">
        <f t="shared" si="123"/>
        <v>0</v>
      </c>
      <c r="AU156" s="24">
        <f t="shared" si="124"/>
        <v>0</v>
      </c>
      <c r="AV156" s="24">
        <f t="shared" si="125"/>
        <v>0</v>
      </c>
      <c r="AW156" s="24">
        <f t="shared" si="126"/>
        <v>0</v>
      </c>
      <c r="AX156" s="24">
        <f t="shared" si="127"/>
        <v>0</v>
      </c>
      <c r="AY156" s="24">
        <f t="shared" si="128"/>
        <v>0</v>
      </c>
      <c r="AZ156" s="24">
        <f t="shared" si="129"/>
        <v>0</v>
      </c>
      <c r="BA156" s="24">
        <f t="shared" si="130"/>
        <v>0</v>
      </c>
      <c r="BB156" s="24">
        <f t="shared" si="131"/>
        <v>0</v>
      </c>
      <c r="BC156" s="24">
        <f t="shared" si="132"/>
        <v>0</v>
      </c>
      <c r="BD156" s="24">
        <f t="shared" si="133"/>
        <v>0</v>
      </c>
      <c r="BE156" s="24">
        <f t="shared" si="134"/>
        <v>0</v>
      </c>
      <c r="BF156" s="24">
        <f t="shared" si="135"/>
        <v>0</v>
      </c>
      <c r="BG156" s="24">
        <f t="shared" si="136"/>
        <v>0</v>
      </c>
      <c r="BH156" s="24">
        <f t="shared" si="137"/>
        <v>0</v>
      </c>
      <c r="BI156" s="24">
        <f t="shared" si="138"/>
        <v>0</v>
      </c>
      <c r="BJ156" s="20" t="s">
        <v>596</v>
      </c>
      <c r="BK156" s="20" t="s">
        <v>597</v>
      </c>
      <c r="BL156" s="49">
        <f t="shared" si="139"/>
        <v>42401.371799999994</v>
      </c>
    </row>
    <row r="157" spans="1:64" ht="34.5" hidden="1" customHeight="1">
      <c r="A157" s="10" t="s">
        <v>596</v>
      </c>
      <c r="B157" s="20" t="s">
        <v>597</v>
      </c>
      <c r="C157" s="21">
        <v>177</v>
      </c>
      <c r="D157" s="22" t="s">
        <v>599</v>
      </c>
      <c r="E157" s="46">
        <v>5021</v>
      </c>
      <c r="F157" s="23">
        <f t="shared" si="110"/>
        <v>502.1</v>
      </c>
      <c r="G157" s="23">
        <f t="shared" si="111"/>
        <v>95.399000000000001</v>
      </c>
      <c r="H157" s="23">
        <f t="shared" si="112"/>
        <v>5618.4990000000007</v>
      </c>
      <c r="J157" s="10">
        <f t="shared" si="113"/>
        <v>0</v>
      </c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K157" s="24">
        <f t="shared" si="114"/>
        <v>0</v>
      </c>
      <c r="AL157" s="24">
        <f t="shared" si="115"/>
        <v>0</v>
      </c>
      <c r="AM157" s="24">
        <f t="shared" si="116"/>
        <v>0</v>
      </c>
      <c r="AN157" s="24">
        <f t="shared" si="117"/>
        <v>0</v>
      </c>
      <c r="AO157" s="24">
        <f t="shared" si="118"/>
        <v>0</v>
      </c>
      <c r="AP157" s="24">
        <f t="shared" si="119"/>
        <v>0</v>
      </c>
      <c r="AQ157" s="24">
        <f t="shared" si="120"/>
        <v>0</v>
      </c>
      <c r="AR157" s="24">
        <f t="shared" si="121"/>
        <v>0</v>
      </c>
      <c r="AS157" s="24">
        <f t="shared" si="122"/>
        <v>0</v>
      </c>
      <c r="AT157" s="24">
        <f t="shared" si="123"/>
        <v>0</v>
      </c>
      <c r="AU157" s="24">
        <f t="shared" si="124"/>
        <v>0</v>
      </c>
      <c r="AV157" s="24">
        <f t="shared" si="125"/>
        <v>0</v>
      </c>
      <c r="AW157" s="24">
        <f t="shared" si="126"/>
        <v>0</v>
      </c>
      <c r="AX157" s="24">
        <f t="shared" si="127"/>
        <v>0</v>
      </c>
      <c r="AY157" s="24">
        <f t="shared" si="128"/>
        <v>0</v>
      </c>
      <c r="AZ157" s="24">
        <f t="shared" si="129"/>
        <v>0</v>
      </c>
      <c r="BA157" s="24">
        <f t="shared" si="130"/>
        <v>0</v>
      </c>
      <c r="BB157" s="24">
        <f t="shared" si="131"/>
        <v>0</v>
      </c>
      <c r="BC157" s="24">
        <f t="shared" si="132"/>
        <v>0</v>
      </c>
      <c r="BD157" s="24">
        <f t="shared" si="133"/>
        <v>0</v>
      </c>
      <c r="BE157" s="24">
        <f t="shared" si="134"/>
        <v>0</v>
      </c>
      <c r="BF157" s="24">
        <f t="shared" si="135"/>
        <v>0</v>
      </c>
      <c r="BG157" s="24">
        <f t="shared" si="136"/>
        <v>0</v>
      </c>
      <c r="BH157" s="24">
        <f t="shared" si="137"/>
        <v>0</v>
      </c>
      <c r="BI157" s="24">
        <f t="shared" si="138"/>
        <v>0</v>
      </c>
      <c r="BJ157" s="20" t="s">
        <v>596</v>
      </c>
      <c r="BK157" s="20" t="s">
        <v>597</v>
      </c>
      <c r="BL157" s="49">
        <f t="shared" si="139"/>
        <v>0</v>
      </c>
    </row>
    <row r="158" spans="1:64" ht="34.5" hidden="1" customHeight="1">
      <c r="A158" s="10" t="s">
        <v>600</v>
      </c>
      <c r="B158" s="26" t="s">
        <v>601</v>
      </c>
      <c r="C158" s="76">
        <v>184</v>
      </c>
      <c r="D158" s="22" t="s">
        <v>602</v>
      </c>
      <c r="E158" s="45">
        <v>1105.55</v>
      </c>
      <c r="F158" s="23">
        <f t="shared" si="110"/>
        <v>110.55500000000001</v>
      </c>
      <c r="G158" s="23">
        <f t="shared" si="111"/>
        <v>21.005450000000003</v>
      </c>
      <c r="H158" s="23">
        <f t="shared" si="112"/>
        <v>1237.1104500000001</v>
      </c>
      <c r="J158" s="10">
        <f t="shared" si="113"/>
        <v>1153</v>
      </c>
      <c r="K158" s="6">
        <v>700</v>
      </c>
      <c r="L158" s="6">
        <v>40</v>
      </c>
      <c r="M158" s="6">
        <v>25</v>
      </c>
      <c r="N158" s="6"/>
      <c r="O158" s="6">
        <v>50</v>
      </c>
      <c r="P158" s="6"/>
      <c r="Q158" s="6"/>
      <c r="R158" s="6"/>
      <c r="S158" s="6">
        <v>50</v>
      </c>
      <c r="T158" s="6">
        <v>30</v>
      </c>
      <c r="U158" s="6">
        <v>40</v>
      </c>
      <c r="V158" s="6">
        <v>20</v>
      </c>
      <c r="W158" s="6"/>
      <c r="X158" s="6">
        <v>8</v>
      </c>
      <c r="Y158" s="6">
        <v>10</v>
      </c>
      <c r="Z158" s="6">
        <v>30</v>
      </c>
      <c r="AA158" s="6"/>
      <c r="AB158" s="6"/>
      <c r="AC158" s="6">
        <v>10</v>
      </c>
      <c r="AD158" s="6">
        <v>60</v>
      </c>
      <c r="AE158" s="6">
        <v>20</v>
      </c>
      <c r="AF158" s="6">
        <v>10</v>
      </c>
      <c r="AG158" s="6">
        <v>20</v>
      </c>
      <c r="AH158" s="6">
        <v>10</v>
      </c>
      <c r="AI158" s="6">
        <v>20</v>
      </c>
      <c r="AK158" s="24">
        <f t="shared" si="114"/>
        <v>865977.31500000006</v>
      </c>
      <c r="AL158" s="24">
        <f t="shared" si="115"/>
        <v>49484.418000000005</v>
      </c>
      <c r="AM158" s="24">
        <f t="shared" si="116"/>
        <v>30927.761250000003</v>
      </c>
      <c r="AN158" s="24">
        <f t="shared" si="117"/>
        <v>0</v>
      </c>
      <c r="AO158" s="24">
        <f t="shared" si="118"/>
        <v>61855.522500000006</v>
      </c>
      <c r="AP158" s="24">
        <f t="shared" si="119"/>
        <v>0</v>
      </c>
      <c r="AQ158" s="24">
        <f t="shared" si="120"/>
        <v>0</v>
      </c>
      <c r="AR158" s="24">
        <f t="shared" si="121"/>
        <v>0</v>
      </c>
      <c r="AS158" s="24">
        <f t="shared" si="122"/>
        <v>61855.522500000006</v>
      </c>
      <c r="AT158" s="24">
        <f t="shared" si="123"/>
        <v>37113.313500000004</v>
      </c>
      <c r="AU158" s="24">
        <f t="shared" si="124"/>
        <v>49484.418000000005</v>
      </c>
      <c r="AV158" s="24">
        <f t="shared" si="125"/>
        <v>24742.209000000003</v>
      </c>
      <c r="AW158" s="24">
        <f t="shared" si="126"/>
        <v>0</v>
      </c>
      <c r="AX158" s="24">
        <f t="shared" si="127"/>
        <v>9896.883600000001</v>
      </c>
      <c r="AY158" s="24">
        <f t="shared" si="128"/>
        <v>12371.104500000001</v>
      </c>
      <c r="AZ158" s="24">
        <f t="shared" si="129"/>
        <v>37113.313500000004</v>
      </c>
      <c r="BA158" s="24">
        <f t="shared" si="130"/>
        <v>0</v>
      </c>
      <c r="BB158" s="24">
        <f t="shared" si="131"/>
        <v>0</v>
      </c>
      <c r="BC158" s="24">
        <f t="shared" si="132"/>
        <v>12371.104500000001</v>
      </c>
      <c r="BD158" s="24">
        <f t="shared" si="133"/>
        <v>74226.627000000008</v>
      </c>
      <c r="BE158" s="24">
        <f t="shared" si="134"/>
        <v>24742.209000000003</v>
      </c>
      <c r="BF158" s="24">
        <f t="shared" si="135"/>
        <v>12371.104500000001</v>
      </c>
      <c r="BG158" s="24">
        <f t="shared" si="136"/>
        <v>24742.209000000003</v>
      </c>
      <c r="BH158" s="24">
        <f t="shared" si="137"/>
        <v>12371.104500000001</v>
      </c>
      <c r="BI158" s="24">
        <f t="shared" si="138"/>
        <v>24742.209000000003</v>
      </c>
      <c r="BJ158" s="20" t="s">
        <v>600</v>
      </c>
      <c r="BK158" s="26" t="s">
        <v>601</v>
      </c>
      <c r="BL158" s="49">
        <f t="shared" si="139"/>
        <v>1426388.3488499997</v>
      </c>
    </row>
    <row r="159" spans="1:64" ht="34.5" hidden="1" customHeight="1">
      <c r="A159" s="10" t="s">
        <v>600</v>
      </c>
      <c r="B159" s="26" t="s">
        <v>601</v>
      </c>
      <c r="C159" s="21">
        <v>184</v>
      </c>
      <c r="D159" s="22" t="s">
        <v>602</v>
      </c>
      <c r="E159" s="46">
        <v>2106</v>
      </c>
      <c r="F159" s="23">
        <f t="shared" si="110"/>
        <v>210.60000000000002</v>
      </c>
      <c r="G159" s="23">
        <f t="shared" si="111"/>
        <v>40.014000000000003</v>
      </c>
      <c r="H159" s="23">
        <f t="shared" si="112"/>
        <v>2356.614</v>
      </c>
      <c r="J159" s="10">
        <f t="shared" si="113"/>
        <v>0</v>
      </c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K159" s="24">
        <f t="shared" si="114"/>
        <v>0</v>
      </c>
      <c r="AL159" s="24">
        <f t="shared" si="115"/>
        <v>0</v>
      </c>
      <c r="AM159" s="24">
        <f t="shared" si="116"/>
        <v>0</v>
      </c>
      <c r="AN159" s="24">
        <f t="shared" si="117"/>
        <v>0</v>
      </c>
      <c r="AO159" s="24">
        <f t="shared" si="118"/>
        <v>0</v>
      </c>
      <c r="AP159" s="24">
        <f t="shared" si="119"/>
        <v>0</v>
      </c>
      <c r="AQ159" s="24">
        <f t="shared" si="120"/>
        <v>0</v>
      </c>
      <c r="AR159" s="24">
        <f t="shared" si="121"/>
        <v>0</v>
      </c>
      <c r="AS159" s="24">
        <f t="shared" si="122"/>
        <v>0</v>
      </c>
      <c r="AT159" s="24">
        <f t="shared" si="123"/>
        <v>0</v>
      </c>
      <c r="AU159" s="24">
        <f t="shared" si="124"/>
        <v>0</v>
      </c>
      <c r="AV159" s="24">
        <f t="shared" si="125"/>
        <v>0</v>
      </c>
      <c r="AW159" s="24">
        <f t="shared" si="126"/>
        <v>0</v>
      </c>
      <c r="AX159" s="24">
        <f t="shared" si="127"/>
        <v>0</v>
      </c>
      <c r="AY159" s="24">
        <f t="shared" si="128"/>
        <v>0</v>
      </c>
      <c r="AZ159" s="24">
        <f t="shared" si="129"/>
        <v>0</v>
      </c>
      <c r="BA159" s="24">
        <f t="shared" si="130"/>
        <v>0</v>
      </c>
      <c r="BB159" s="24">
        <f t="shared" si="131"/>
        <v>0</v>
      </c>
      <c r="BC159" s="24">
        <f t="shared" si="132"/>
        <v>0</v>
      </c>
      <c r="BD159" s="24">
        <f t="shared" si="133"/>
        <v>0</v>
      </c>
      <c r="BE159" s="24">
        <f t="shared" si="134"/>
        <v>0</v>
      </c>
      <c r="BF159" s="24">
        <f t="shared" si="135"/>
        <v>0</v>
      </c>
      <c r="BG159" s="24">
        <f t="shared" si="136"/>
        <v>0</v>
      </c>
      <c r="BH159" s="24">
        <f t="shared" si="137"/>
        <v>0</v>
      </c>
      <c r="BI159" s="24">
        <f t="shared" si="138"/>
        <v>0</v>
      </c>
      <c r="BJ159" s="20" t="s">
        <v>600</v>
      </c>
      <c r="BK159" s="26" t="s">
        <v>601</v>
      </c>
      <c r="BL159" s="49">
        <f t="shared" si="139"/>
        <v>0</v>
      </c>
    </row>
    <row r="160" spans="1:64" ht="34.5" hidden="1" customHeight="1">
      <c r="A160" s="10" t="s">
        <v>603</v>
      </c>
      <c r="B160" s="26" t="s">
        <v>604</v>
      </c>
      <c r="C160" s="76">
        <v>188</v>
      </c>
      <c r="D160" s="22" t="s">
        <v>605</v>
      </c>
      <c r="E160" s="45">
        <v>3487.97</v>
      </c>
      <c r="F160" s="23">
        <f t="shared" si="110"/>
        <v>348.79700000000003</v>
      </c>
      <c r="G160" s="23">
        <f t="shared" si="111"/>
        <v>66.271430000000009</v>
      </c>
      <c r="H160" s="23">
        <f t="shared" si="112"/>
        <v>3903.0384299999996</v>
      </c>
      <c r="J160" s="10">
        <f t="shared" si="113"/>
        <v>0</v>
      </c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K160" s="24">
        <f t="shared" si="114"/>
        <v>0</v>
      </c>
      <c r="AL160" s="24">
        <f t="shared" si="115"/>
        <v>0</v>
      </c>
      <c r="AM160" s="24">
        <f t="shared" si="116"/>
        <v>0</v>
      </c>
      <c r="AN160" s="24">
        <f t="shared" si="117"/>
        <v>0</v>
      </c>
      <c r="AO160" s="24">
        <f t="shared" si="118"/>
        <v>0</v>
      </c>
      <c r="AP160" s="24">
        <f t="shared" si="119"/>
        <v>0</v>
      </c>
      <c r="AQ160" s="24">
        <f t="shared" si="120"/>
        <v>0</v>
      </c>
      <c r="AR160" s="24">
        <f t="shared" si="121"/>
        <v>0</v>
      </c>
      <c r="AS160" s="24">
        <f t="shared" si="122"/>
        <v>0</v>
      </c>
      <c r="AT160" s="24">
        <f t="shared" si="123"/>
        <v>0</v>
      </c>
      <c r="AU160" s="24">
        <f t="shared" si="124"/>
        <v>0</v>
      </c>
      <c r="AV160" s="24">
        <f t="shared" si="125"/>
        <v>0</v>
      </c>
      <c r="AW160" s="24">
        <f t="shared" si="126"/>
        <v>0</v>
      </c>
      <c r="AX160" s="24">
        <f t="shared" si="127"/>
        <v>0</v>
      </c>
      <c r="AY160" s="24">
        <f t="shared" si="128"/>
        <v>0</v>
      </c>
      <c r="AZ160" s="24">
        <f t="shared" si="129"/>
        <v>0</v>
      </c>
      <c r="BA160" s="24">
        <f t="shared" si="130"/>
        <v>0</v>
      </c>
      <c r="BB160" s="24">
        <f t="shared" si="131"/>
        <v>0</v>
      </c>
      <c r="BC160" s="24">
        <f t="shared" si="132"/>
        <v>0</v>
      </c>
      <c r="BD160" s="24">
        <f t="shared" si="133"/>
        <v>0</v>
      </c>
      <c r="BE160" s="24">
        <f t="shared" si="134"/>
        <v>0</v>
      </c>
      <c r="BF160" s="24">
        <f t="shared" si="135"/>
        <v>0</v>
      </c>
      <c r="BG160" s="24">
        <f t="shared" si="136"/>
        <v>0</v>
      </c>
      <c r="BH160" s="24">
        <f t="shared" si="137"/>
        <v>0</v>
      </c>
      <c r="BI160" s="24">
        <f t="shared" si="138"/>
        <v>0</v>
      </c>
      <c r="BJ160" s="20" t="s">
        <v>603</v>
      </c>
      <c r="BK160" s="26" t="s">
        <v>604</v>
      </c>
      <c r="BL160" s="49">
        <f t="shared" si="139"/>
        <v>0</v>
      </c>
    </row>
    <row r="161" spans="1:64" ht="34.5" hidden="1" customHeight="1">
      <c r="A161" s="10" t="s">
        <v>603</v>
      </c>
      <c r="B161" s="26" t="s">
        <v>604</v>
      </c>
      <c r="C161" s="21">
        <v>188</v>
      </c>
      <c r="D161" s="22" t="s">
        <v>605</v>
      </c>
      <c r="E161" s="46">
        <v>9779</v>
      </c>
      <c r="F161" s="23">
        <f t="shared" si="110"/>
        <v>977.90000000000009</v>
      </c>
      <c r="G161" s="23">
        <f t="shared" si="111"/>
        <v>185.80100000000002</v>
      </c>
      <c r="H161" s="23">
        <f t="shared" si="112"/>
        <v>10942.700999999999</v>
      </c>
      <c r="J161" s="10">
        <f t="shared" si="113"/>
        <v>0</v>
      </c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K161" s="24">
        <f t="shared" si="114"/>
        <v>0</v>
      </c>
      <c r="AL161" s="24">
        <f t="shared" si="115"/>
        <v>0</v>
      </c>
      <c r="AM161" s="24">
        <f t="shared" si="116"/>
        <v>0</v>
      </c>
      <c r="AN161" s="24">
        <f t="shared" si="117"/>
        <v>0</v>
      </c>
      <c r="AO161" s="24">
        <f t="shared" si="118"/>
        <v>0</v>
      </c>
      <c r="AP161" s="24">
        <f t="shared" si="119"/>
        <v>0</v>
      </c>
      <c r="AQ161" s="24">
        <f t="shared" si="120"/>
        <v>0</v>
      </c>
      <c r="AR161" s="24">
        <f t="shared" si="121"/>
        <v>0</v>
      </c>
      <c r="AS161" s="24">
        <f t="shared" si="122"/>
        <v>0</v>
      </c>
      <c r="AT161" s="24">
        <f t="shared" si="123"/>
        <v>0</v>
      </c>
      <c r="AU161" s="24">
        <f t="shared" si="124"/>
        <v>0</v>
      </c>
      <c r="AV161" s="24">
        <f t="shared" si="125"/>
        <v>0</v>
      </c>
      <c r="AW161" s="24">
        <f t="shared" si="126"/>
        <v>0</v>
      </c>
      <c r="AX161" s="24">
        <f t="shared" si="127"/>
        <v>0</v>
      </c>
      <c r="AY161" s="24">
        <f t="shared" si="128"/>
        <v>0</v>
      </c>
      <c r="AZ161" s="24">
        <f t="shared" si="129"/>
        <v>0</v>
      </c>
      <c r="BA161" s="24">
        <f t="shared" si="130"/>
        <v>0</v>
      </c>
      <c r="BB161" s="24">
        <f t="shared" si="131"/>
        <v>0</v>
      </c>
      <c r="BC161" s="24">
        <f t="shared" si="132"/>
        <v>0</v>
      </c>
      <c r="BD161" s="24">
        <f t="shared" si="133"/>
        <v>0</v>
      </c>
      <c r="BE161" s="24">
        <f t="shared" si="134"/>
        <v>0</v>
      </c>
      <c r="BF161" s="24">
        <f t="shared" si="135"/>
        <v>0</v>
      </c>
      <c r="BG161" s="24">
        <f t="shared" si="136"/>
        <v>0</v>
      </c>
      <c r="BH161" s="24">
        <f t="shared" si="137"/>
        <v>0</v>
      </c>
      <c r="BI161" s="24">
        <f t="shared" si="138"/>
        <v>0</v>
      </c>
      <c r="BJ161" s="20" t="s">
        <v>603</v>
      </c>
      <c r="BK161" s="26" t="s">
        <v>604</v>
      </c>
      <c r="BL161" s="49">
        <f t="shared" si="139"/>
        <v>0</v>
      </c>
    </row>
    <row r="162" spans="1:64" ht="34.5" hidden="1" customHeight="1">
      <c r="A162" s="10" t="s">
        <v>600</v>
      </c>
      <c r="B162" s="26" t="s">
        <v>601</v>
      </c>
      <c r="C162" s="76">
        <v>189</v>
      </c>
      <c r="D162" s="22" t="s">
        <v>606</v>
      </c>
      <c r="E162" s="45">
        <v>1570.8</v>
      </c>
      <c r="F162" s="23">
        <f t="shared" si="110"/>
        <v>157.08000000000001</v>
      </c>
      <c r="G162" s="23">
        <f t="shared" si="111"/>
        <v>29.845200000000002</v>
      </c>
      <c r="H162" s="23">
        <f t="shared" si="112"/>
        <v>1757.7251999999999</v>
      </c>
      <c r="J162" s="10">
        <f t="shared" si="113"/>
        <v>691</v>
      </c>
      <c r="K162" s="6">
        <v>400</v>
      </c>
      <c r="L162" s="6">
        <v>40</v>
      </c>
      <c r="M162" s="6">
        <v>25</v>
      </c>
      <c r="N162" s="6"/>
      <c r="O162" s="6"/>
      <c r="P162" s="6"/>
      <c r="Q162" s="6"/>
      <c r="R162" s="6"/>
      <c r="S162" s="6">
        <v>40</v>
      </c>
      <c r="T162" s="6">
        <v>20</v>
      </c>
      <c r="U162" s="6">
        <v>40</v>
      </c>
      <c r="V162" s="6">
        <v>10</v>
      </c>
      <c r="W162" s="6">
        <v>10</v>
      </c>
      <c r="X162" s="6"/>
      <c r="Y162" s="6"/>
      <c r="Z162" s="6">
        <v>30</v>
      </c>
      <c r="AA162" s="6"/>
      <c r="AB162" s="6"/>
      <c r="AC162" s="6">
        <v>10</v>
      </c>
      <c r="AD162" s="6">
        <v>21</v>
      </c>
      <c r="AE162" s="6">
        <v>15</v>
      </c>
      <c r="AF162" s="6">
        <v>10</v>
      </c>
      <c r="AG162" s="6">
        <v>20</v>
      </c>
      <c r="AH162" s="6"/>
      <c r="AI162" s="6"/>
      <c r="AK162" s="24">
        <f t="shared" ref="AK162:AK189" si="140">+K162*$H162</f>
        <v>703090.08</v>
      </c>
      <c r="AL162" s="24">
        <f t="shared" ref="AL162:AL189" si="141">+L162*$H162</f>
        <v>70309.008000000002</v>
      </c>
      <c r="AM162" s="24">
        <f t="shared" ref="AM162:AM189" si="142">+M162*$H162</f>
        <v>43943.13</v>
      </c>
      <c r="AN162" s="24">
        <f t="shared" ref="AN162:AN189" si="143">+N162*$H162</f>
        <v>0</v>
      </c>
      <c r="AO162" s="24">
        <f t="shared" ref="AO162:AO189" si="144">+O162*$H162</f>
        <v>0</v>
      </c>
      <c r="AP162" s="24">
        <f t="shared" ref="AP162:AP189" si="145">+P162*$H162</f>
        <v>0</v>
      </c>
      <c r="AQ162" s="24">
        <f t="shared" ref="AQ162:AQ189" si="146">+Q162*$H162</f>
        <v>0</v>
      </c>
      <c r="AR162" s="24">
        <f t="shared" ref="AR162:AR189" si="147">+R162*$H162</f>
        <v>0</v>
      </c>
      <c r="AS162" s="24">
        <f t="shared" ref="AS162:AS189" si="148">+S162*$H162</f>
        <v>70309.008000000002</v>
      </c>
      <c r="AT162" s="24">
        <f t="shared" ref="AT162:AT189" si="149">+T162*$H162</f>
        <v>35154.504000000001</v>
      </c>
      <c r="AU162" s="24">
        <f t="shared" ref="AU162:AU189" si="150">+U162*$H162</f>
        <v>70309.008000000002</v>
      </c>
      <c r="AV162" s="24">
        <f t="shared" ref="AV162:AV189" si="151">+V162*$H162</f>
        <v>17577.252</v>
      </c>
      <c r="AW162" s="24">
        <f t="shared" ref="AW162:AW189" si="152">+W162*$H162</f>
        <v>17577.252</v>
      </c>
      <c r="AX162" s="24">
        <f t="shared" ref="AX162:AX189" si="153">+X162*$H162</f>
        <v>0</v>
      </c>
      <c r="AY162" s="24">
        <f t="shared" ref="AY162:AY189" si="154">+Y162*$H162</f>
        <v>0</v>
      </c>
      <c r="AZ162" s="24">
        <f t="shared" ref="AZ162:AZ189" si="155">+Z162*$H162</f>
        <v>52731.755999999994</v>
      </c>
      <c r="BA162" s="24">
        <f t="shared" ref="BA162:BA189" si="156">+AA162*$H162</f>
        <v>0</v>
      </c>
      <c r="BB162" s="24">
        <f t="shared" ref="BB162:BB189" si="157">+AB162*$H162</f>
        <v>0</v>
      </c>
      <c r="BC162" s="24">
        <f t="shared" ref="BC162:BC189" si="158">+AC162*$H162</f>
        <v>17577.252</v>
      </c>
      <c r="BD162" s="24">
        <f t="shared" ref="BD162:BD189" si="159">+AD162*$H162</f>
        <v>36912.229199999994</v>
      </c>
      <c r="BE162" s="24">
        <f t="shared" ref="BE162:BE189" si="160">+AE162*$H162</f>
        <v>26365.877999999997</v>
      </c>
      <c r="BF162" s="24">
        <f t="shared" ref="BF162:BF189" si="161">+AF162*$H162</f>
        <v>17577.252</v>
      </c>
      <c r="BG162" s="24">
        <f t="shared" ref="BG162:BG189" si="162">+AG162*$H162</f>
        <v>35154.504000000001</v>
      </c>
      <c r="BH162" s="24">
        <f t="shared" ref="BH162:BH189" si="163">+AH162*$H162</f>
        <v>0</v>
      </c>
      <c r="BI162" s="24">
        <f t="shared" ref="BI162:BI189" si="164">+AI162*$H162</f>
        <v>0</v>
      </c>
      <c r="BJ162" s="20" t="s">
        <v>600</v>
      </c>
      <c r="BK162" s="26" t="s">
        <v>601</v>
      </c>
      <c r="BL162" s="49">
        <f t="shared" si="139"/>
        <v>1214588.1132</v>
      </c>
    </row>
    <row r="163" spans="1:64" ht="34.5" hidden="1" customHeight="1">
      <c r="A163" s="10" t="s">
        <v>600</v>
      </c>
      <c r="B163" s="26" t="s">
        <v>601</v>
      </c>
      <c r="C163" s="21">
        <v>189</v>
      </c>
      <c r="D163" s="22" t="s">
        <v>606</v>
      </c>
      <c r="E163" s="46">
        <v>10813</v>
      </c>
      <c r="F163" s="23">
        <f t="shared" si="110"/>
        <v>1081.3</v>
      </c>
      <c r="G163" s="23">
        <f t="shared" si="111"/>
        <v>205.447</v>
      </c>
      <c r="H163" s="23">
        <f t="shared" si="112"/>
        <v>12099.746999999999</v>
      </c>
      <c r="J163" s="10">
        <f t="shared" si="113"/>
        <v>0</v>
      </c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K163" s="24">
        <f t="shared" si="140"/>
        <v>0</v>
      </c>
      <c r="AL163" s="24">
        <f t="shared" si="141"/>
        <v>0</v>
      </c>
      <c r="AM163" s="24">
        <f t="shared" si="142"/>
        <v>0</v>
      </c>
      <c r="AN163" s="24">
        <f t="shared" si="143"/>
        <v>0</v>
      </c>
      <c r="AO163" s="24">
        <f t="shared" si="144"/>
        <v>0</v>
      </c>
      <c r="AP163" s="24">
        <f t="shared" si="145"/>
        <v>0</v>
      </c>
      <c r="AQ163" s="24">
        <f t="shared" si="146"/>
        <v>0</v>
      </c>
      <c r="AR163" s="24">
        <f t="shared" si="147"/>
        <v>0</v>
      </c>
      <c r="AS163" s="24">
        <f t="shared" si="148"/>
        <v>0</v>
      </c>
      <c r="AT163" s="24">
        <f t="shared" si="149"/>
        <v>0</v>
      </c>
      <c r="AU163" s="24">
        <f t="shared" si="150"/>
        <v>0</v>
      </c>
      <c r="AV163" s="24">
        <f t="shared" si="151"/>
        <v>0</v>
      </c>
      <c r="AW163" s="24">
        <f t="shared" si="152"/>
        <v>0</v>
      </c>
      <c r="AX163" s="24">
        <f t="shared" si="153"/>
        <v>0</v>
      </c>
      <c r="AY163" s="24">
        <f t="shared" si="154"/>
        <v>0</v>
      </c>
      <c r="AZ163" s="24">
        <f t="shared" si="155"/>
        <v>0</v>
      </c>
      <c r="BA163" s="24">
        <f t="shared" si="156"/>
        <v>0</v>
      </c>
      <c r="BB163" s="24">
        <f t="shared" si="157"/>
        <v>0</v>
      </c>
      <c r="BC163" s="24">
        <f t="shared" si="158"/>
        <v>0</v>
      </c>
      <c r="BD163" s="24">
        <f t="shared" si="159"/>
        <v>0</v>
      </c>
      <c r="BE163" s="24">
        <f t="shared" si="160"/>
        <v>0</v>
      </c>
      <c r="BF163" s="24">
        <f t="shared" si="161"/>
        <v>0</v>
      </c>
      <c r="BG163" s="24">
        <f t="shared" si="162"/>
        <v>0</v>
      </c>
      <c r="BH163" s="24">
        <f t="shared" si="163"/>
        <v>0</v>
      </c>
      <c r="BI163" s="24">
        <f t="shared" si="164"/>
        <v>0</v>
      </c>
      <c r="BJ163" s="20" t="s">
        <v>600</v>
      </c>
      <c r="BK163" s="26" t="s">
        <v>601</v>
      </c>
      <c r="BL163" s="49">
        <f t="shared" si="139"/>
        <v>0</v>
      </c>
    </row>
    <row r="164" spans="1:64" ht="34.5" hidden="1" customHeight="1">
      <c r="A164" s="10" t="s">
        <v>607</v>
      </c>
      <c r="B164" s="20" t="s">
        <v>608</v>
      </c>
      <c r="C164" s="76">
        <v>193</v>
      </c>
      <c r="D164" s="22" t="s">
        <v>609</v>
      </c>
      <c r="E164" s="45">
        <v>8078.84</v>
      </c>
      <c r="F164" s="23">
        <f t="shared" si="110"/>
        <v>807.88400000000001</v>
      </c>
      <c r="G164" s="23">
        <f t="shared" si="111"/>
        <v>153.49796000000001</v>
      </c>
      <c r="H164" s="23">
        <f t="shared" si="112"/>
        <v>9040.2219600000008</v>
      </c>
      <c r="J164" s="10">
        <f t="shared" si="113"/>
        <v>128</v>
      </c>
      <c r="K164" s="6"/>
      <c r="L164" s="6"/>
      <c r="M164" s="6">
        <v>10</v>
      </c>
      <c r="N164" s="6"/>
      <c r="O164" s="6">
        <v>10</v>
      </c>
      <c r="P164" s="6">
        <v>10</v>
      </c>
      <c r="Q164" s="6"/>
      <c r="R164" s="6"/>
      <c r="S164" s="6">
        <v>10</v>
      </c>
      <c r="T164" s="6">
        <v>10</v>
      </c>
      <c r="U164" s="6">
        <v>10</v>
      </c>
      <c r="V164" s="6">
        <v>5</v>
      </c>
      <c r="W164" s="6">
        <v>8</v>
      </c>
      <c r="X164" s="6">
        <v>6</v>
      </c>
      <c r="Y164" s="6"/>
      <c r="Z164" s="6">
        <v>10</v>
      </c>
      <c r="AA164" s="6"/>
      <c r="AB164" s="6"/>
      <c r="AC164" s="6">
        <v>15</v>
      </c>
      <c r="AD164" s="6"/>
      <c r="AE164" s="6">
        <v>6</v>
      </c>
      <c r="AF164" s="6">
        <v>4</v>
      </c>
      <c r="AG164" s="6">
        <v>4</v>
      </c>
      <c r="AH164" s="6"/>
      <c r="AI164" s="6">
        <v>10</v>
      </c>
      <c r="AK164" s="24">
        <f t="shared" si="140"/>
        <v>0</v>
      </c>
      <c r="AL164" s="24">
        <f t="shared" si="141"/>
        <v>0</v>
      </c>
      <c r="AM164" s="24">
        <f t="shared" si="142"/>
        <v>90402.219600000011</v>
      </c>
      <c r="AN164" s="24">
        <f t="shared" si="143"/>
        <v>0</v>
      </c>
      <c r="AO164" s="24">
        <f t="shared" si="144"/>
        <v>90402.219600000011</v>
      </c>
      <c r="AP164" s="24">
        <f t="shared" si="145"/>
        <v>90402.219600000011</v>
      </c>
      <c r="AQ164" s="24">
        <f t="shared" si="146"/>
        <v>0</v>
      </c>
      <c r="AR164" s="24">
        <f t="shared" si="147"/>
        <v>0</v>
      </c>
      <c r="AS164" s="24">
        <f t="shared" si="148"/>
        <v>90402.219600000011</v>
      </c>
      <c r="AT164" s="24">
        <f t="shared" si="149"/>
        <v>90402.219600000011</v>
      </c>
      <c r="AU164" s="24">
        <f t="shared" si="150"/>
        <v>90402.219600000011</v>
      </c>
      <c r="AV164" s="24">
        <f t="shared" si="151"/>
        <v>45201.109800000006</v>
      </c>
      <c r="AW164" s="24">
        <f t="shared" si="152"/>
        <v>72321.775680000006</v>
      </c>
      <c r="AX164" s="24">
        <f t="shared" si="153"/>
        <v>54241.331760000001</v>
      </c>
      <c r="AY164" s="24">
        <f t="shared" si="154"/>
        <v>0</v>
      </c>
      <c r="AZ164" s="24">
        <f t="shared" si="155"/>
        <v>90402.219600000011</v>
      </c>
      <c r="BA164" s="24">
        <f t="shared" si="156"/>
        <v>0</v>
      </c>
      <c r="BB164" s="24">
        <f t="shared" si="157"/>
        <v>0</v>
      </c>
      <c r="BC164" s="24">
        <f t="shared" si="158"/>
        <v>135603.32940000002</v>
      </c>
      <c r="BD164" s="24">
        <f t="shared" si="159"/>
        <v>0</v>
      </c>
      <c r="BE164" s="24">
        <f t="shared" si="160"/>
        <v>54241.331760000001</v>
      </c>
      <c r="BF164" s="24">
        <f t="shared" si="161"/>
        <v>36160.887840000003</v>
      </c>
      <c r="BG164" s="24">
        <f t="shared" si="162"/>
        <v>36160.887840000003</v>
      </c>
      <c r="BH164" s="24">
        <f t="shared" si="163"/>
        <v>0</v>
      </c>
      <c r="BI164" s="24">
        <f t="shared" si="164"/>
        <v>90402.219600000011</v>
      </c>
      <c r="BJ164" s="20" t="s">
        <v>607</v>
      </c>
      <c r="BK164" s="20" t="s">
        <v>608</v>
      </c>
      <c r="BL164" s="49">
        <f t="shared" si="139"/>
        <v>1157148.4108800001</v>
      </c>
    </row>
    <row r="165" spans="1:64" ht="34.5" hidden="1" customHeight="1">
      <c r="A165" s="10" t="s">
        <v>607</v>
      </c>
      <c r="B165" s="20" t="s">
        <v>608</v>
      </c>
      <c r="C165" s="21">
        <v>193</v>
      </c>
      <c r="D165" s="22" t="s">
        <v>609</v>
      </c>
      <c r="E165" s="46">
        <v>20916</v>
      </c>
      <c r="F165" s="23">
        <f t="shared" si="110"/>
        <v>2091.6</v>
      </c>
      <c r="G165" s="23">
        <f t="shared" si="111"/>
        <v>397.404</v>
      </c>
      <c r="H165" s="23">
        <f t="shared" si="112"/>
        <v>23405.003999999997</v>
      </c>
      <c r="J165" s="10">
        <f t="shared" si="113"/>
        <v>0</v>
      </c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K165" s="24">
        <f t="shared" si="140"/>
        <v>0</v>
      </c>
      <c r="AL165" s="24">
        <f t="shared" si="141"/>
        <v>0</v>
      </c>
      <c r="AM165" s="24">
        <f t="shared" si="142"/>
        <v>0</v>
      </c>
      <c r="AN165" s="24">
        <f t="shared" si="143"/>
        <v>0</v>
      </c>
      <c r="AO165" s="24">
        <f t="shared" si="144"/>
        <v>0</v>
      </c>
      <c r="AP165" s="24">
        <f t="shared" si="145"/>
        <v>0</v>
      </c>
      <c r="AQ165" s="24">
        <f t="shared" si="146"/>
        <v>0</v>
      </c>
      <c r="AR165" s="24">
        <f t="shared" si="147"/>
        <v>0</v>
      </c>
      <c r="AS165" s="24">
        <f t="shared" si="148"/>
        <v>0</v>
      </c>
      <c r="AT165" s="24">
        <f t="shared" si="149"/>
        <v>0</v>
      </c>
      <c r="AU165" s="24">
        <f t="shared" si="150"/>
        <v>0</v>
      </c>
      <c r="AV165" s="24">
        <f t="shared" si="151"/>
        <v>0</v>
      </c>
      <c r="AW165" s="24">
        <f t="shared" si="152"/>
        <v>0</v>
      </c>
      <c r="AX165" s="24">
        <f t="shared" si="153"/>
        <v>0</v>
      </c>
      <c r="AY165" s="24">
        <f t="shared" si="154"/>
        <v>0</v>
      </c>
      <c r="AZ165" s="24">
        <f t="shared" si="155"/>
        <v>0</v>
      </c>
      <c r="BA165" s="24">
        <f t="shared" si="156"/>
        <v>0</v>
      </c>
      <c r="BB165" s="24">
        <f t="shared" si="157"/>
        <v>0</v>
      </c>
      <c r="BC165" s="24">
        <f t="shared" si="158"/>
        <v>0</v>
      </c>
      <c r="BD165" s="24">
        <f t="shared" si="159"/>
        <v>0</v>
      </c>
      <c r="BE165" s="24">
        <f t="shared" si="160"/>
        <v>0</v>
      </c>
      <c r="BF165" s="24">
        <f t="shared" si="161"/>
        <v>0</v>
      </c>
      <c r="BG165" s="24">
        <f t="shared" si="162"/>
        <v>0</v>
      </c>
      <c r="BH165" s="24">
        <f t="shared" si="163"/>
        <v>0</v>
      </c>
      <c r="BI165" s="24">
        <f t="shared" si="164"/>
        <v>0</v>
      </c>
      <c r="BJ165" s="20" t="s">
        <v>607</v>
      </c>
      <c r="BK165" s="20" t="s">
        <v>608</v>
      </c>
      <c r="BL165" s="49">
        <f t="shared" si="139"/>
        <v>0</v>
      </c>
    </row>
    <row r="166" spans="1:64" ht="34.5" hidden="1" customHeight="1">
      <c r="A166" s="10" t="s">
        <v>503</v>
      </c>
      <c r="B166" s="27" t="s">
        <v>504</v>
      </c>
      <c r="C166" s="76">
        <v>197</v>
      </c>
      <c r="D166" s="22" t="s">
        <v>610</v>
      </c>
      <c r="E166" s="45">
        <v>32621.89</v>
      </c>
      <c r="F166" s="23">
        <f t="shared" si="110"/>
        <v>3262.1890000000003</v>
      </c>
      <c r="G166" s="23">
        <f t="shared" si="111"/>
        <v>619.81591000000003</v>
      </c>
      <c r="H166" s="23">
        <f t="shared" si="112"/>
        <v>36503.894909999995</v>
      </c>
      <c r="J166" s="10">
        <f t="shared" si="113"/>
        <v>0</v>
      </c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K166" s="24">
        <f t="shared" si="140"/>
        <v>0</v>
      </c>
      <c r="AL166" s="24">
        <f t="shared" si="141"/>
        <v>0</v>
      </c>
      <c r="AM166" s="24">
        <f t="shared" si="142"/>
        <v>0</v>
      </c>
      <c r="AN166" s="24">
        <f t="shared" si="143"/>
        <v>0</v>
      </c>
      <c r="AO166" s="24">
        <f t="shared" si="144"/>
        <v>0</v>
      </c>
      <c r="AP166" s="24">
        <f t="shared" si="145"/>
        <v>0</v>
      </c>
      <c r="AQ166" s="24">
        <f t="shared" si="146"/>
        <v>0</v>
      </c>
      <c r="AR166" s="24">
        <f t="shared" si="147"/>
        <v>0</v>
      </c>
      <c r="AS166" s="24">
        <f t="shared" si="148"/>
        <v>0</v>
      </c>
      <c r="AT166" s="24">
        <f t="shared" si="149"/>
        <v>0</v>
      </c>
      <c r="AU166" s="24">
        <f t="shared" si="150"/>
        <v>0</v>
      </c>
      <c r="AV166" s="24">
        <f t="shared" si="151"/>
        <v>0</v>
      </c>
      <c r="AW166" s="24">
        <f t="shared" si="152"/>
        <v>0</v>
      </c>
      <c r="AX166" s="24">
        <f t="shared" si="153"/>
        <v>0</v>
      </c>
      <c r="AY166" s="24">
        <f t="shared" si="154"/>
        <v>0</v>
      </c>
      <c r="AZ166" s="24">
        <f t="shared" si="155"/>
        <v>0</v>
      </c>
      <c r="BA166" s="24">
        <f t="shared" si="156"/>
        <v>0</v>
      </c>
      <c r="BB166" s="24">
        <f t="shared" si="157"/>
        <v>0</v>
      </c>
      <c r="BC166" s="24">
        <f t="shared" si="158"/>
        <v>0</v>
      </c>
      <c r="BD166" s="24">
        <f t="shared" si="159"/>
        <v>0</v>
      </c>
      <c r="BE166" s="24">
        <f t="shared" si="160"/>
        <v>0</v>
      </c>
      <c r="BF166" s="24">
        <f t="shared" si="161"/>
        <v>0</v>
      </c>
      <c r="BG166" s="24">
        <f t="shared" si="162"/>
        <v>0</v>
      </c>
      <c r="BH166" s="24">
        <f t="shared" si="163"/>
        <v>0</v>
      </c>
      <c r="BI166" s="24">
        <f t="shared" si="164"/>
        <v>0</v>
      </c>
      <c r="BJ166" s="20" t="s">
        <v>503</v>
      </c>
      <c r="BK166" s="28" t="s">
        <v>504</v>
      </c>
      <c r="BL166" s="49">
        <f t="shared" si="139"/>
        <v>0</v>
      </c>
    </row>
    <row r="167" spans="1:64" ht="34.5" hidden="1" customHeight="1">
      <c r="A167" s="10" t="s">
        <v>503</v>
      </c>
      <c r="B167" s="27" t="s">
        <v>504</v>
      </c>
      <c r="C167" s="21">
        <v>197</v>
      </c>
      <c r="D167" s="22" t="s">
        <v>610</v>
      </c>
      <c r="E167" s="46">
        <v>86605</v>
      </c>
      <c r="F167" s="23">
        <f t="shared" si="110"/>
        <v>8660.5</v>
      </c>
      <c r="G167" s="23">
        <f t="shared" si="111"/>
        <v>1645.4950000000001</v>
      </c>
      <c r="H167" s="23">
        <f t="shared" si="112"/>
        <v>96910.994999999995</v>
      </c>
      <c r="J167" s="10">
        <f t="shared" si="113"/>
        <v>0</v>
      </c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K167" s="24">
        <f t="shared" si="140"/>
        <v>0</v>
      </c>
      <c r="AL167" s="24">
        <f t="shared" si="141"/>
        <v>0</v>
      </c>
      <c r="AM167" s="24">
        <f t="shared" si="142"/>
        <v>0</v>
      </c>
      <c r="AN167" s="24">
        <f t="shared" si="143"/>
        <v>0</v>
      </c>
      <c r="AO167" s="24">
        <f t="shared" si="144"/>
        <v>0</v>
      </c>
      <c r="AP167" s="24">
        <f t="shared" si="145"/>
        <v>0</v>
      </c>
      <c r="AQ167" s="24">
        <f t="shared" si="146"/>
        <v>0</v>
      </c>
      <c r="AR167" s="24">
        <f t="shared" si="147"/>
        <v>0</v>
      </c>
      <c r="AS167" s="24">
        <f t="shared" si="148"/>
        <v>0</v>
      </c>
      <c r="AT167" s="24">
        <f t="shared" si="149"/>
        <v>0</v>
      </c>
      <c r="AU167" s="24">
        <f t="shared" si="150"/>
        <v>0</v>
      </c>
      <c r="AV167" s="24">
        <f t="shared" si="151"/>
        <v>0</v>
      </c>
      <c r="AW167" s="24">
        <f t="shared" si="152"/>
        <v>0</v>
      </c>
      <c r="AX167" s="24">
        <f t="shared" si="153"/>
        <v>0</v>
      </c>
      <c r="AY167" s="24">
        <f t="shared" si="154"/>
        <v>0</v>
      </c>
      <c r="AZ167" s="24">
        <f t="shared" si="155"/>
        <v>0</v>
      </c>
      <c r="BA167" s="24">
        <f t="shared" si="156"/>
        <v>0</v>
      </c>
      <c r="BB167" s="24">
        <f t="shared" si="157"/>
        <v>0</v>
      </c>
      <c r="BC167" s="24">
        <f t="shared" si="158"/>
        <v>0</v>
      </c>
      <c r="BD167" s="24">
        <f t="shared" si="159"/>
        <v>0</v>
      </c>
      <c r="BE167" s="24">
        <f t="shared" si="160"/>
        <v>0</v>
      </c>
      <c r="BF167" s="24">
        <f t="shared" si="161"/>
        <v>0</v>
      </c>
      <c r="BG167" s="24">
        <f t="shared" si="162"/>
        <v>0</v>
      </c>
      <c r="BH167" s="24">
        <f t="shared" si="163"/>
        <v>0</v>
      </c>
      <c r="BI167" s="24">
        <f t="shared" si="164"/>
        <v>0</v>
      </c>
      <c r="BJ167" s="20" t="s">
        <v>503</v>
      </c>
      <c r="BK167" s="28" t="s">
        <v>504</v>
      </c>
      <c r="BL167" s="49">
        <f t="shared" si="139"/>
        <v>0</v>
      </c>
    </row>
    <row r="168" spans="1:64" ht="34.5" hidden="1" customHeight="1">
      <c r="A168" s="10" t="s">
        <v>503</v>
      </c>
      <c r="B168" s="27" t="s">
        <v>504</v>
      </c>
      <c r="C168" s="76">
        <v>198</v>
      </c>
      <c r="D168" s="22" t="s">
        <v>611</v>
      </c>
      <c r="E168" s="45">
        <v>27784.23</v>
      </c>
      <c r="F168" s="23">
        <f t="shared" si="110"/>
        <v>2778.4230000000002</v>
      </c>
      <c r="G168" s="23">
        <f t="shared" si="111"/>
        <v>527.90037000000007</v>
      </c>
      <c r="H168" s="23">
        <f t="shared" si="112"/>
        <v>31090.553369999998</v>
      </c>
      <c r="J168" s="10">
        <f t="shared" si="113"/>
        <v>3</v>
      </c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>
        <v>3</v>
      </c>
      <c r="AA168" s="6"/>
      <c r="AB168" s="6"/>
      <c r="AC168" s="6"/>
      <c r="AD168" s="6"/>
      <c r="AE168" s="6"/>
      <c r="AF168" s="6"/>
      <c r="AG168" s="6"/>
      <c r="AH168" s="6"/>
      <c r="AI168" s="6"/>
      <c r="AK168" s="24">
        <f t="shared" si="140"/>
        <v>0</v>
      </c>
      <c r="AL168" s="24">
        <f t="shared" si="141"/>
        <v>0</v>
      </c>
      <c r="AM168" s="24">
        <f t="shared" si="142"/>
        <v>0</v>
      </c>
      <c r="AN168" s="24">
        <f t="shared" si="143"/>
        <v>0</v>
      </c>
      <c r="AO168" s="24">
        <f t="shared" si="144"/>
        <v>0</v>
      </c>
      <c r="AP168" s="24">
        <f t="shared" si="145"/>
        <v>0</v>
      </c>
      <c r="AQ168" s="24">
        <f t="shared" si="146"/>
        <v>0</v>
      </c>
      <c r="AR168" s="24">
        <f t="shared" si="147"/>
        <v>0</v>
      </c>
      <c r="AS168" s="24">
        <f t="shared" si="148"/>
        <v>0</v>
      </c>
      <c r="AT168" s="24">
        <f t="shared" si="149"/>
        <v>0</v>
      </c>
      <c r="AU168" s="24">
        <f t="shared" si="150"/>
        <v>0</v>
      </c>
      <c r="AV168" s="24">
        <f t="shared" si="151"/>
        <v>0</v>
      </c>
      <c r="AW168" s="24">
        <f t="shared" si="152"/>
        <v>0</v>
      </c>
      <c r="AX168" s="24">
        <f t="shared" si="153"/>
        <v>0</v>
      </c>
      <c r="AY168" s="24">
        <f t="shared" si="154"/>
        <v>0</v>
      </c>
      <c r="AZ168" s="24">
        <f t="shared" si="155"/>
        <v>93271.660109999997</v>
      </c>
      <c r="BA168" s="24">
        <f t="shared" si="156"/>
        <v>0</v>
      </c>
      <c r="BB168" s="24">
        <f t="shared" si="157"/>
        <v>0</v>
      </c>
      <c r="BC168" s="24">
        <f t="shared" si="158"/>
        <v>0</v>
      </c>
      <c r="BD168" s="24">
        <f t="shared" si="159"/>
        <v>0</v>
      </c>
      <c r="BE168" s="24">
        <f t="shared" si="160"/>
        <v>0</v>
      </c>
      <c r="BF168" s="24">
        <f t="shared" si="161"/>
        <v>0</v>
      </c>
      <c r="BG168" s="24">
        <f t="shared" si="162"/>
        <v>0</v>
      </c>
      <c r="BH168" s="24">
        <f t="shared" si="163"/>
        <v>0</v>
      </c>
      <c r="BI168" s="24">
        <f t="shared" si="164"/>
        <v>0</v>
      </c>
      <c r="BJ168" s="20" t="s">
        <v>503</v>
      </c>
      <c r="BK168" s="28" t="s">
        <v>504</v>
      </c>
      <c r="BL168" s="49">
        <f t="shared" si="139"/>
        <v>93271.660109999997</v>
      </c>
    </row>
    <row r="169" spans="1:64" ht="34.5" hidden="1" customHeight="1">
      <c r="A169" s="10" t="s">
        <v>503</v>
      </c>
      <c r="B169" s="27" t="s">
        <v>504</v>
      </c>
      <c r="C169" s="21">
        <v>198</v>
      </c>
      <c r="D169" s="22" t="s">
        <v>611</v>
      </c>
      <c r="E169" s="46">
        <v>59315</v>
      </c>
      <c r="F169" s="23">
        <f t="shared" si="110"/>
        <v>5931.5</v>
      </c>
      <c r="G169" s="23">
        <f t="shared" si="111"/>
        <v>1126.9849999999999</v>
      </c>
      <c r="H169" s="23">
        <f t="shared" si="112"/>
        <v>66373.485000000001</v>
      </c>
      <c r="J169" s="10">
        <f t="shared" si="113"/>
        <v>0</v>
      </c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K169" s="24">
        <f t="shared" si="140"/>
        <v>0</v>
      </c>
      <c r="AL169" s="24">
        <f t="shared" si="141"/>
        <v>0</v>
      </c>
      <c r="AM169" s="24">
        <f t="shared" si="142"/>
        <v>0</v>
      </c>
      <c r="AN169" s="24">
        <f t="shared" si="143"/>
        <v>0</v>
      </c>
      <c r="AO169" s="24">
        <f t="shared" si="144"/>
        <v>0</v>
      </c>
      <c r="AP169" s="24">
        <f t="shared" si="145"/>
        <v>0</v>
      </c>
      <c r="AQ169" s="24">
        <f t="shared" si="146"/>
        <v>0</v>
      </c>
      <c r="AR169" s="24">
        <f t="shared" si="147"/>
        <v>0</v>
      </c>
      <c r="AS169" s="24">
        <f t="shared" si="148"/>
        <v>0</v>
      </c>
      <c r="AT169" s="24">
        <f t="shared" si="149"/>
        <v>0</v>
      </c>
      <c r="AU169" s="24">
        <f t="shared" si="150"/>
        <v>0</v>
      </c>
      <c r="AV169" s="24">
        <f t="shared" si="151"/>
        <v>0</v>
      </c>
      <c r="AW169" s="24">
        <f t="shared" si="152"/>
        <v>0</v>
      </c>
      <c r="AX169" s="24">
        <f t="shared" si="153"/>
        <v>0</v>
      </c>
      <c r="AY169" s="24">
        <f t="shared" si="154"/>
        <v>0</v>
      </c>
      <c r="AZ169" s="24">
        <f t="shared" si="155"/>
        <v>0</v>
      </c>
      <c r="BA169" s="24">
        <f t="shared" si="156"/>
        <v>0</v>
      </c>
      <c r="BB169" s="24">
        <f t="shared" si="157"/>
        <v>0</v>
      </c>
      <c r="BC169" s="24">
        <f t="shared" si="158"/>
        <v>0</v>
      </c>
      <c r="BD169" s="24">
        <f t="shared" si="159"/>
        <v>0</v>
      </c>
      <c r="BE169" s="24">
        <f t="shared" si="160"/>
        <v>0</v>
      </c>
      <c r="BF169" s="24">
        <f t="shared" si="161"/>
        <v>0</v>
      </c>
      <c r="BG169" s="24">
        <f t="shared" si="162"/>
        <v>0</v>
      </c>
      <c r="BH169" s="24">
        <f t="shared" si="163"/>
        <v>0</v>
      </c>
      <c r="BI169" s="24">
        <f t="shared" si="164"/>
        <v>0</v>
      </c>
      <c r="BJ169" s="20" t="s">
        <v>503</v>
      </c>
      <c r="BK169" s="28" t="s">
        <v>504</v>
      </c>
      <c r="BL169" s="49">
        <f t="shared" si="139"/>
        <v>0</v>
      </c>
    </row>
    <row r="170" spans="1:64" ht="34.5" hidden="1" customHeight="1">
      <c r="A170" s="10" t="s">
        <v>503</v>
      </c>
      <c r="B170" s="27" t="s">
        <v>504</v>
      </c>
      <c r="C170" s="76">
        <v>199</v>
      </c>
      <c r="D170" s="22" t="s">
        <v>612</v>
      </c>
      <c r="E170" s="45">
        <v>14544.87</v>
      </c>
      <c r="F170" s="23">
        <f t="shared" si="110"/>
        <v>1454.4870000000001</v>
      </c>
      <c r="G170" s="23">
        <f t="shared" si="111"/>
        <v>276.35253</v>
      </c>
      <c r="H170" s="23">
        <f t="shared" si="112"/>
        <v>16275.70953</v>
      </c>
      <c r="J170" s="10">
        <f t="shared" si="113"/>
        <v>0</v>
      </c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K170" s="24">
        <f t="shared" si="140"/>
        <v>0</v>
      </c>
      <c r="AL170" s="24">
        <f t="shared" si="141"/>
        <v>0</v>
      </c>
      <c r="AM170" s="24">
        <f t="shared" si="142"/>
        <v>0</v>
      </c>
      <c r="AN170" s="24">
        <f t="shared" si="143"/>
        <v>0</v>
      </c>
      <c r="AO170" s="24">
        <f t="shared" si="144"/>
        <v>0</v>
      </c>
      <c r="AP170" s="24">
        <f t="shared" si="145"/>
        <v>0</v>
      </c>
      <c r="AQ170" s="24">
        <f t="shared" si="146"/>
        <v>0</v>
      </c>
      <c r="AR170" s="24">
        <f t="shared" si="147"/>
        <v>0</v>
      </c>
      <c r="AS170" s="24">
        <f t="shared" si="148"/>
        <v>0</v>
      </c>
      <c r="AT170" s="24">
        <f t="shared" si="149"/>
        <v>0</v>
      </c>
      <c r="AU170" s="24">
        <f t="shared" si="150"/>
        <v>0</v>
      </c>
      <c r="AV170" s="24">
        <f t="shared" si="151"/>
        <v>0</v>
      </c>
      <c r="AW170" s="24">
        <f t="shared" si="152"/>
        <v>0</v>
      </c>
      <c r="AX170" s="24">
        <f t="shared" si="153"/>
        <v>0</v>
      </c>
      <c r="AY170" s="24">
        <f t="shared" si="154"/>
        <v>0</v>
      </c>
      <c r="AZ170" s="24">
        <f t="shared" si="155"/>
        <v>0</v>
      </c>
      <c r="BA170" s="24">
        <f t="shared" si="156"/>
        <v>0</v>
      </c>
      <c r="BB170" s="24">
        <f t="shared" si="157"/>
        <v>0</v>
      </c>
      <c r="BC170" s="24">
        <f t="shared" si="158"/>
        <v>0</v>
      </c>
      <c r="BD170" s="24">
        <f t="shared" si="159"/>
        <v>0</v>
      </c>
      <c r="BE170" s="24">
        <f t="shared" si="160"/>
        <v>0</v>
      </c>
      <c r="BF170" s="24">
        <f t="shared" si="161"/>
        <v>0</v>
      </c>
      <c r="BG170" s="24">
        <f t="shared" si="162"/>
        <v>0</v>
      </c>
      <c r="BH170" s="24">
        <f t="shared" si="163"/>
        <v>0</v>
      </c>
      <c r="BI170" s="24">
        <f t="shared" si="164"/>
        <v>0</v>
      </c>
      <c r="BJ170" s="20" t="s">
        <v>503</v>
      </c>
      <c r="BK170" s="28" t="s">
        <v>504</v>
      </c>
      <c r="BL170" s="49">
        <f t="shared" si="139"/>
        <v>0</v>
      </c>
    </row>
    <row r="171" spans="1:64" ht="34.5" hidden="1" customHeight="1">
      <c r="A171" s="10" t="s">
        <v>503</v>
      </c>
      <c r="B171" s="27" t="s">
        <v>504</v>
      </c>
      <c r="C171" s="21">
        <v>199</v>
      </c>
      <c r="D171" s="22" t="s">
        <v>612</v>
      </c>
      <c r="E171" s="46">
        <v>45621</v>
      </c>
      <c r="F171" s="23">
        <f t="shared" si="110"/>
        <v>4562.1000000000004</v>
      </c>
      <c r="G171" s="23">
        <f t="shared" si="111"/>
        <v>866.79900000000009</v>
      </c>
      <c r="H171" s="23">
        <f t="shared" si="112"/>
        <v>51049.898999999998</v>
      </c>
      <c r="J171" s="10">
        <f t="shared" si="113"/>
        <v>0</v>
      </c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K171" s="24">
        <f t="shared" si="140"/>
        <v>0</v>
      </c>
      <c r="AL171" s="24">
        <f t="shared" si="141"/>
        <v>0</v>
      </c>
      <c r="AM171" s="24">
        <f t="shared" si="142"/>
        <v>0</v>
      </c>
      <c r="AN171" s="24">
        <f t="shared" si="143"/>
        <v>0</v>
      </c>
      <c r="AO171" s="24">
        <f t="shared" si="144"/>
        <v>0</v>
      </c>
      <c r="AP171" s="24">
        <f t="shared" si="145"/>
        <v>0</v>
      </c>
      <c r="AQ171" s="24">
        <f t="shared" si="146"/>
        <v>0</v>
      </c>
      <c r="AR171" s="24">
        <f t="shared" si="147"/>
        <v>0</v>
      </c>
      <c r="AS171" s="24">
        <f t="shared" si="148"/>
        <v>0</v>
      </c>
      <c r="AT171" s="24">
        <f t="shared" si="149"/>
        <v>0</v>
      </c>
      <c r="AU171" s="24">
        <f t="shared" si="150"/>
        <v>0</v>
      </c>
      <c r="AV171" s="24">
        <f t="shared" si="151"/>
        <v>0</v>
      </c>
      <c r="AW171" s="24">
        <f t="shared" si="152"/>
        <v>0</v>
      </c>
      <c r="AX171" s="24">
        <f t="shared" si="153"/>
        <v>0</v>
      </c>
      <c r="AY171" s="24">
        <f t="shared" si="154"/>
        <v>0</v>
      </c>
      <c r="AZ171" s="24">
        <f t="shared" si="155"/>
        <v>0</v>
      </c>
      <c r="BA171" s="24">
        <f t="shared" si="156"/>
        <v>0</v>
      </c>
      <c r="BB171" s="24">
        <f t="shared" si="157"/>
        <v>0</v>
      </c>
      <c r="BC171" s="24">
        <f t="shared" si="158"/>
        <v>0</v>
      </c>
      <c r="BD171" s="24">
        <f t="shared" si="159"/>
        <v>0</v>
      </c>
      <c r="BE171" s="24">
        <f t="shared" si="160"/>
        <v>0</v>
      </c>
      <c r="BF171" s="24">
        <f t="shared" si="161"/>
        <v>0</v>
      </c>
      <c r="BG171" s="24">
        <f t="shared" si="162"/>
        <v>0</v>
      </c>
      <c r="BH171" s="24">
        <f t="shared" si="163"/>
        <v>0</v>
      </c>
      <c r="BI171" s="24">
        <f t="shared" si="164"/>
        <v>0</v>
      </c>
      <c r="BJ171" s="20" t="s">
        <v>503</v>
      </c>
      <c r="BK171" s="28" t="s">
        <v>504</v>
      </c>
      <c r="BL171" s="49">
        <f t="shared" si="139"/>
        <v>0</v>
      </c>
    </row>
    <row r="172" spans="1:64" ht="34.5" hidden="1" customHeight="1">
      <c r="A172" s="10" t="s">
        <v>503</v>
      </c>
      <c r="B172" s="27" t="s">
        <v>504</v>
      </c>
      <c r="C172" s="76">
        <v>200</v>
      </c>
      <c r="D172" s="22" t="s">
        <v>613</v>
      </c>
      <c r="E172" s="45">
        <v>13897.93</v>
      </c>
      <c r="F172" s="23">
        <f t="shared" si="110"/>
        <v>1389.7930000000001</v>
      </c>
      <c r="G172" s="23">
        <f t="shared" si="111"/>
        <v>264.06067000000002</v>
      </c>
      <c r="H172" s="23">
        <f t="shared" si="112"/>
        <v>15551.783670000001</v>
      </c>
      <c r="J172" s="10">
        <f t="shared" si="113"/>
        <v>3</v>
      </c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>
        <v>3</v>
      </c>
      <c r="AA172" s="6"/>
      <c r="AB172" s="6"/>
      <c r="AC172" s="6"/>
      <c r="AD172" s="6"/>
      <c r="AE172" s="6"/>
      <c r="AF172" s="6"/>
      <c r="AG172" s="6"/>
      <c r="AH172" s="6"/>
      <c r="AI172" s="6"/>
      <c r="AK172" s="24">
        <f t="shared" si="140"/>
        <v>0</v>
      </c>
      <c r="AL172" s="24">
        <f t="shared" si="141"/>
        <v>0</v>
      </c>
      <c r="AM172" s="24">
        <f t="shared" si="142"/>
        <v>0</v>
      </c>
      <c r="AN172" s="24">
        <f t="shared" si="143"/>
        <v>0</v>
      </c>
      <c r="AO172" s="24">
        <f t="shared" si="144"/>
        <v>0</v>
      </c>
      <c r="AP172" s="24">
        <f t="shared" si="145"/>
        <v>0</v>
      </c>
      <c r="AQ172" s="24">
        <f t="shared" si="146"/>
        <v>0</v>
      </c>
      <c r="AR172" s="24">
        <f t="shared" si="147"/>
        <v>0</v>
      </c>
      <c r="AS172" s="24">
        <f t="shared" si="148"/>
        <v>0</v>
      </c>
      <c r="AT172" s="24">
        <f t="shared" si="149"/>
        <v>0</v>
      </c>
      <c r="AU172" s="24">
        <f t="shared" si="150"/>
        <v>0</v>
      </c>
      <c r="AV172" s="24">
        <f t="shared" si="151"/>
        <v>0</v>
      </c>
      <c r="AW172" s="24">
        <f t="shared" si="152"/>
        <v>0</v>
      </c>
      <c r="AX172" s="24">
        <f t="shared" si="153"/>
        <v>0</v>
      </c>
      <c r="AY172" s="24">
        <f t="shared" si="154"/>
        <v>0</v>
      </c>
      <c r="AZ172" s="24">
        <f t="shared" si="155"/>
        <v>46655.351009999998</v>
      </c>
      <c r="BA172" s="24">
        <f t="shared" si="156"/>
        <v>0</v>
      </c>
      <c r="BB172" s="24">
        <f t="shared" si="157"/>
        <v>0</v>
      </c>
      <c r="BC172" s="24">
        <f t="shared" si="158"/>
        <v>0</v>
      </c>
      <c r="BD172" s="24">
        <f t="shared" si="159"/>
        <v>0</v>
      </c>
      <c r="BE172" s="24">
        <f t="shared" si="160"/>
        <v>0</v>
      </c>
      <c r="BF172" s="24">
        <f t="shared" si="161"/>
        <v>0</v>
      </c>
      <c r="BG172" s="24">
        <f t="shared" si="162"/>
        <v>0</v>
      </c>
      <c r="BH172" s="24">
        <f t="shared" si="163"/>
        <v>0</v>
      </c>
      <c r="BI172" s="24">
        <f t="shared" si="164"/>
        <v>0</v>
      </c>
      <c r="BJ172" s="20" t="s">
        <v>503</v>
      </c>
      <c r="BK172" s="28" t="s">
        <v>504</v>
      </c>
      <c r="BL172" s="49">
        <f t="shared" si="139"/>
        <v>46655.351009999998</v>
      </c>
    </row>
    <row r="173" spans="1:64" ht="34.5" hidden="1" customHeight="1">
      <c r="A173" s="10" t="s">
        <v>503</v>
      </c>
      <c r="B173" s="27" t="s">
        <v>504</v>
      </c>
      <c r="C173" s="21">
        <v>200</v>
      </c>
      <c r="D173" s="22" t="s">
        <v>613</v>
      </c>
      <c r="E173" s="46">
        <v>32761</v>
      </c>
      <c r="F173" s="23">
        <f t="shared" si="110"/>
        <v>3276.1000000000004</v>
      </c>
      <c r="G173" s="23">
        <f t="shared" si="111"/>
        <v>622.45900000000006</v>
      </c>
      <c r="H173" s="23">
        <f t="shared" si="112"/>
        <v>36659.559000000001</v>
      </c>
      <c r="J173" s="10">
        <f t="shared" si="113"/>
        <v>0</v>
      </c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K173" s="24">
        <f t="shared" si="140"/>
        <v>0</v>
      </c>
      <c r="AL173" s="24">
        <f t="shared" si="141"/>
        <v>0</v>
      </c>
      <c r="AM173" s="24">
        <f t="shared" si="142"/>
        <v>0</v>
      </c>
      <c r="AN173" s="24">
        <f t="shared" si="143"/>
        <v>0</v>
      </c>
      <c r="AO173" s="24">
        <f t="shared" si="144"/>
        <v>0</v>
      </c>
      <c r="AP173" s="24">
        <f t="shared" si="145"/>
        <v>0</v>
      </c>
      <c r="AQ173" s="24">
        <f t="shared" si="146"/>
        <v>0</v>
      </c>
      <c r="AR173" s="24">
        <f t="shared" si="147"/>
        <v>0</v>
      </c>
      <c r="AS173" s="24">
        <f t="shared" si="148"/>
        <v>0</v>
      </c>
      <c r="AT173" s="24">
        <f t="shared" si="149"/>
        <v>0</v>
      </c>
      <c r="AU173" s="24">
        <f t="shared" si="150"/>
        <v>0</v>
      </c>
      <c r="AV173" s="24">
        <f t="shared" si="151"/>
        <v>0</v>
      </c>
      <c r="AW173" s="24">
        <f t="shared" si="152"/>
        <v>0</v>
      </c>
      <c r="AX173" s="24">
        <f t="shared" si="153"/>
        <v>0</v>
      </c>
      <c r="AY173" s="24">
        <f t="shared" si="154"/>
        <v>0</v>
      </c>
      <c r="AZ173" s="24">
        <f t="shared" si="155"/>
        <v>0</v>
      </c>
      <c r="BA173" s="24">
        <f t="shared" si="156"/>
        <v>0</v>
      </c>
      <c r="BB173" s="24">
        <f t="shared" si="157"/>
        <v>0</v>
      </c>
      <c r="BC173" s="24">
        <f t="shared" si="158"/>
        <v>0</v>
      </c>
      <c r="BD173" s="24">
        <f t="shared" si="159"/>
        <v>0</v>
      </c>
      <c r="BE173" s="24">
        <f t="shared" si="160"/>
        <v>0</v>
      </c>
      <c r="BF173" s="24">
        <f t="shared" si="161"/>
        <v>0</v>
      </c>
      <c r="BG173" s="24">
        <f t="shared" si="162"/>
        <v>0</v>
      </c>
      <c r="BH173" s="24">
        <f t="shared" si="163"/>
        <v>0</v>
      </c>
      <c r="BI173" s="24">
        <f t="shared" si="164"/>
        <v>0</v>
      </c>
      <c r="BJ173" s="20" t="s">
        <v>503</v>
      </c>
      <c r="BK173" s="28" t="s">
        <v>504</v>
      </c>
      <c r="BL173" s="49">
        <f t="shared" si="139"/>
        <v>0</v>
      </c>
    </row>
    <row r="174" spans="1:64" ht="34.5" hidden="1" customHeight="1">
      <c r="A174" s="32" t="s">
        <v>548</v>
      </c>
      <c r="B174" s="33" t="s">
        <v>549</v>
      </c>
      <c r="C174" s="76">
        <v>201</v>
      </c>
      <c r="D174" s="34" t="s">
        <v>614</v>
      </c>
      <c r="E174" s="45">
        <v>1902.9</v>
      </c>
      <c r="F174" s="23">
        <f t="shared" si="110"/>
        <v>190.29000000000002</v>
      </c>
      <c r="G174" s="23">
        <f t="shared" si="111"/>
        <v>36.155100000000004</v>
      </c>
      <c r="H174" s="23">
        <f t="shared" si="112"/>
        <v>2129.3451</v>
      </c>
      <c r="J174" s="10">
        <f t="shared" si="113"/>
        <v>2</v>
      </c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>
        <v>2</v>
      </c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K174" s="24">
        <f t="shared" si="140"/>
        <v>0</v>
      </c>
      <c r="AL174" s="24">
        <f t="shared" si="141"/>
        <v>0</v>
      </c>
      <c r="AM174" s="24">
        <f t="shared" si="142"/>
        <v>0</v>
      </c>
      <c r="AN174" s="24">
        <f t="shared" si="143"/>
        <v>0</v>
      </c>
      <c r="AO174" s="24">
        <f t="shared" si="144"/>
        <v>0</v>
      </c>
      <c r="AP174" s="24">
        <f t="shared" si="145"/>
        <v>0</v>
      </c>
      <c r="AQ174" s="24">
        <f t="shared" si="146"/>
        <v>0</v>
      </c>
      <c r="AR174" s="24">
        <f t="shared" si="147"/>
        <v>0</v>
      </c>
      <c r="AS174" s="24">
        <f t="shared" si="148"/>
        <v>0</v>
      </c>
      <c r="AT174" s="24">
        <f t="shared" si="149"/>
        <v>0</v>
      </c>
      <c r="AU174" s="24">
        <f t="shared" si="150"/>
        <v>0</v>
      </c>
      <c r="AV174" s="24">
        <f t="shared" si="151"/>
        <v>4258.6902</v>
      </c>
      <c r="AW174" s="24">
        <f t="shared" si="152"/>
        <v>0</v>
      </c>
      <c r="AX174" s="24">
        <f t="shared" si="153"/>
        <v>0</v>
      </c>
      <c r="AY174" s="24">
        <f t="shared" si="154"/>
        <v>0</v>
      </c>
      <c r="AZ174" s="24">
        <f t="shared" si="155"/>
        <v>0</v>
      </c>
      <c r="BA174" s="24">
        <f t="shared" si="156"/>
        <v>0</v>
      </c>
      <c r="BB174" s="24">
        <f t="shared" si="157"/>
        <v>0</v>
      </c>
      <c r="BC174" s="24">
        <f t="shared" si="158"/>
        <v>0</v>
      </c>
      <c r="BD174" s="24">
        <f t="shared" si="159"/>
        <v>0</v>
      </c>
      <c r="BE174" s="24">
        <f t="shared" si="160"/>
        <v>0</v>
      </c>
      <c r="BF174" s="24">
        <f t="shared" si="161"/>
        <v>0</v>
      </c>
      <c r="BG174" s="24">
        <f t="shared" si="162"/>
        <v>0</v>
      </c>
      <c r="BH174" s="24">
        <f t="shared" si="163"/>
        <v>0</v>
      </c>
      <c r="BI174" s="24">
        <f t="shared" si="164"/>
        <v>0</v>
      </c>
      <c r="BJ174" s="35" t="s">
        <v>548</v>
      </c>
      <c r="BK174" s="33" t="s">
        <v>549</v>
      </c>
      <c r="BL174" s="49">
        <f t="shared" si="139"/>
        <v>4258.6902</v>
      </c>
    </row>
    <row r="175" spans="1:64" ht="34.5" hidden="1" customHeight="1">
      <c r="A175" s="32" t="s">
        <v>548</v>
      </c>
      <c r="B175" s="33" t="s">
        <v>549</v>
      </c>
      <c r="C175" s="21">
        <v>201</v>
      </c>
      <c r="D175" s="34" t="s">
        <v>614</v>
      </c>
      <c r="E175" s="46">
        <v>3502</v>
      </c>
      <c r="F175" s="23">
        <f t="shared" si="110"/>
        <v>350.20000000000005</v>
      </c>
      <c r="G175" s="23">
        <f t="shared" si="111"/>
        <v>66.538000000000011</v>
      </c>
      <c r="H175" s="23">
        <f t="shared" si="112"/>
        <v>3918.7379999999998</v>
      </c>
      <c r="J175" s="10">
        <f t="shared" si="113"/>
        <v>0</v>
      </c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K175" s="24">
        <f t="shared" si="140"/>
        <v>0</v>
      </c>
      <c r="AL175" s="24">
        <f t="shared" si="141"/>
        <v>0</v>
      </c>
      <c r="AM175" s="24">
        <f t="shared" si="142"/>
        <v>0</v>
      </c>
      <c r="AN175" s="24">
        <f t="shared" si="143"/>
        <v>0</v>
      </c>
      <c r="AO175" s="24">
        <f t="shared" si="144"/>
        <v>0</v>
      </c>
      <c r="AP175" s="24">
        <f t="shared" si="145"/>
        <v>0</v>
      </c>
      <c r="AQ175" s="24">
        <f t="shared" si="146"/>
        <v>0</v>
      </c>
      <c r="AR175" s="24">
        <f t="shared" si="147"/>
        <v>0</v>
      </c>
      <c r="AS175" s="24">
        <f t="shared" si="148"/>
        <v>0</v>
      </c>
      <c r="AT175" s="24">
        <f t="shared" si="149"/>
        <v>0</v>
      </c>
      <c r="AU175" s="24">
        <f t="shared" si="150"/>
        <v>0</v>
      </c>
      <c r="AV175" s="24">
        <f t="shared" si="151"/>
        <v>0</v>
      </c>
      <c r="AW175" s="24">
        <f t="shared" si="152"/>
        <v>0</v>
      </c>
      <c r="AX175" s="24">
        <f t="shared" si="153"/>
        <v>0</v>
      </c>
      <c r="AY175" s="24">
        <f t="shared" si="154"/>
        <v>0</v>
      </c>
      <c r="AZ175" s="24">
        <f t="shared" si="155"/>
        <v>0</v>
      </c>
      <c r="BA175" s="24">
        <f t="shared" si="156"/>
        <v>0</v>
      </c>
      <c r="BB175" s="24">
        <f t="shared" si="157"/>
        <v>0</v>
      </c>
      <c r="BC175" s="24">
        <f t="shared" si="158"/>
        <v>0</v>
      </c>
      <c r="BD175" s="24">
        <f t="shared" si="159"/>
        <v>0</v>
      </c>
      <c r="BE175" s="24">
        <f t="shared" si="160"/>
        <v>0</v>
      </c>
      <c r="BF175" s="24">
        <f t="shared" si="161"/>
        <v>0</v>
      </c>
      <c r="BG175" s="24">
        <f t="shared" si="162"/>
        <v>0</v>
      </c>
      <c r="BH175" s="24">
        <f t="shared" si="163"/>
        <v>0</v>
      </c>
      <c r="BI175" s="24">
        <f t="shared" si="164"/>
        <v>0</v>
      </c>
      <c r="BJ175" s="35" t="s">
        <v>548</v>
      </c>
      <c r="BK175" s="33" t="s">
        <v>549</v>
      </c>
      <c r="BL175" s="49">
        <f t="shared" si="139"/>
        <v>0</v>
      </c>
    </row>
    <row r="176" spans="1:64" ht="34.5" hidden="1" customHeight="1">
      <c r="A176" s="10" t="s">
        <v>615</v>
      </c>
      <c r="B176" s="26" t="s">
        <v>616</v>
      </c>
      <c r="C176" s="76">
        <v>205</v>
      </c>
      <c r="D176" s="34" t="s">
        <v>617</v>
      </c>
      <c r="E176" s="45">
        <v>1860.58</v>
      </c>
      <c r="F176" s="23">
        <f t="shared" si="110"/>
        <v>186.05799999999999</v>
      </c>
      <c r="G176" s="23">
        <f t="shared" si="111"/>
        <v>35.351019999999998</v>
      </c>
      <c r="H176" s="23">
        <f t="shared" si="112"/>
        <v>2081.98902</v>
      </c>
      <c r="J176" s="190">
        <f t="shared" si="113"/>
        <v>4</v>
      </c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>
        <v>4</v>
      </c>
      <c r="W176" s="6"/>
      <c r="X176" s="6"/>
      <c r="Y176" s="6"/>
      <c r="Z176" s="6"/>
      <c r="AA176" s="6"/>
      <c r="AB176" s="6"/>
      <c r="AC176" s="191" t="s">
        <v>805</v>
      </c>
      <c r="AD176" s="6"/>
      <c r="AE176" s="6"/>
      <c r="AF176" s="6"/>
      <c r="AG176" s="6"/>
      <c r="AH176" s="6"/>
      <c r="AI176" s="6"/>
      <c r="AK176" s="24">
        <f t="shared" si="140"/>
        <v>0</v>
      </c>
      <c r="AL176" s="24">
        <f t="shared" si="141"/>
        <v>0</v>
      </c>
      <c r="AM176" s="24">
        <f t="shared" si="142"/>
        <v>0</v>
      </c>
      <c r="AN176" s="24">
        <f t="shared" si="143"/>
        <v>0</v>
      </c>
      <c r="AO176" s="24">
        <f t="shared" si="144"/>
        <v>0</v>
      </c>
      <c r="AP176" s="24">
        <f t="shared" si="145"/>
        <v>0</v>
      </c>
      <c r="AQ176" s="24">
        <f t="shared" si="146"/>
        <v>0</v>
      </c>
      <c r="AR176" s="24">
        <f t="shared" si="147"/>
        <v>0</v>
      </c>
      <c r="AS176" s="24">
        <f t="shared" si="148"/>
        <v>0</v>
      </c>
      <c r="AT176" s="24">
        <f t="shared" si="149"/>
        <v>0</v>
      </c>
      <c r="AU176" s="24">
        <f t="shared" si="150"/>
        <v>0</v>
      </c>
      <c r="AV176" s="24">
        <f t="shared" si="151"/>
        <v>8327.9560799999999</v>
      </c>
      <c r="AW176" s="24">
        <f t="shared" si="152"/>
        <v>0</v>
      </c>
      <c r="AX176" s="24">
        <f t="shared" si="153"/>
        <v>0</v>
      </c>
      <c r="AY176" s="24">
        <f t="shared" si="154"/>
        <v>0</v>
      </c>
      <c r="AZ176" s="24">
        <f t="shared" si="155"/>
        <v>0</v>
      </c>
      <c r="BA176" s="24">
        <f t="shared" si="156"/>
        <v>0</v>
      </c>
      <c r="BB176" s="24">
        <f t="shared" si="157"/>
        <v>0</v>
      </c>
      <c r="BC176" s="24" t="e">
        <f t="shared" si="158"/>
        <v>#VALUE!</v>
      </c>
      <c r="BD176" s="24">
        <f t="shared" si="159"/>
        <v>0</v>
      </c>
      <c r="BE176" s="24">
        <f t="shared" si="160"/>
        <v>0</v>
      </c>
      <c r="BF176" s="24">
        <f t="shared" si="161"/>
        <v>0</v>
      </c>
      <c r="BG176" s="24">
        <f t="shared" si="162"/>
        <v>0</v>
      </c>
      <c r="BH176" s="24">
        <f t="shared" si="163"/>
        <v>0</v>
      </c>
      <c r="BI176" s="24">
        <f t="shared" si="164"/>
        <v>0</v>
      </c>
      <c r="BJ176" s="20" t="s">
        <v>615</v>
      </c>
      <c r="BK176" s="26" t="s">
        <v>616</v>
      </c>
      <c r="BL176" s="49" t="e">
        <f t="shared" si="139"/>
        <v>#VALUE!</v>
      </c>
    </row>
    <row r="177" spans="1:70" ht="34.5" hidden="1" customHeight="1">
      <c r="A177" s="10" t="s">
        <v>615</v>
      </c>
      <c r="B177" s="26" t="s">
        <v>616</v>
      </c>
      <c r="C177" s="21">
        <v>205</v>
      </c>
      <c r="D177" s="34" t="s">
        <v>617</v>
      </c>
      <c r="E177" s="46">
        <v>6310</v>
      </c>
      <c r="F177" s="23">
        <f t="shared" si="110"/>
        <v>631</v>
      </c>
      <c r="G177" s="23">
        <f t="shared" si="111"/>
        <v>119.89</v>
      </c>
      <c r="H177" s="23">
        <f t="shared" si="112"/>
        <v>7060.89</v>
      </c>
      <c r="J177" s="10">
        <f t="shared" si="113"/>
        <v>0</v>
      </c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K177" s="24">
        <f t="shared" si="140"/>
        <v>0</v>
      </c>
      <c r="AL177" s="24">
        <f t="shared" si="141"/>
        <v>0</v>
      </c>
      <c r="AM177" s="24">
        <f t="shared" si="142"/>
        <v>0</v>
      </c>
      <c r="AN177" s="24">
        <f t="shared" si="143"/>
        <v>0</v>
      </c>
      <c r="AO177" s="24">
        <f t="shared" si="144"/>
        <v>0</v>
      </c>
      <c r="AP177" s="24">
        <f t="shared" si="145"/>
        <v>0</v>
      </c>
      <c r="AQ177" s="24">
        <f t="shared" si="146"/>
        <v>0</v>
      </c>
      <c r="AR177" s="24">
        <f t="shared" si="147"/>
        <v>0</v>
      </c>
      <c r="AS177" s="24">
        <f t="shared" si="148"/>
        <v>0</v>
      </c>
      <c r="AT177" s="24">
        <f t="shared" si="149"/>
        <v>0</v>
      </c>
      <c r="AU177" s="24">
        <f t="shared" si="150"/>
        <v>0</v>
      </c>
      <c r="AV177" s="24">
        <f t="shared" si="151"/>
        <v>0</v>
      </c>
      <c r="AW177" s="24">
        <f t="shared" si="152"/>
        <v>0</v>
      </c>
      <c r="AX177" s="24">
        <f t="shared" si="153"/>
        <v>0</v>
      </c>
      <c r="AY177" s="24">
        <f t="shared" si="154"/>
        <v>0</v>
      </c>
      <c r="AZ177" s="24">
        <f t="shared" si="155"/>
        <v>0</v>
      </c>
      <c r="BA177" s="24">
        <f t="shared" si="156"/>
        <v>0</v>
      </c>
      <c r="BB177" s="24">
        <f t="shared" si="157"/>
        <v>0</v>
      </c>
      <c r="BC177" s="24">
        <f t="shared" si="158"/>
        <v>0</v>
      </c>
      <c r="BD177" s="24">
        <f t="shared" si="159"/>
        <v>0</v>
      </c>
      <c r="BE177" s="24">
        <f t="shared" si="160"/>
        <v>0</v>
      </c>
      <c r="BF177" s="24">
        <f t="shared" si="161"/>
        <v>0</v>
      </c>
      <c r="BG177" s="24">
        <f t="shared" si="162"/>
        <v>0</v>
      </c>
      <c r="BH177" s="24">
        <f t="shared" si="163"/>
        <v>0</v>
      </c>
      <c r="BI177" s="24">
        <f t="shared" si="164"/>
        <v>0</v>
      </c>
      <c r="BJ177" s="20" t="s">
        <v>615</v>
      </c>
      <c r="BK177" s="26" t="s">
        <v>616</v>
      </c>
      <c r="BL177" s="49">
        <f t="shared" si="139"/>
        <v>0</v>
      </c>
    </row>
    <row r="178" spans="1:70" ht="34.5" hidden="1" customHeight="1">
      <c r="A178" s="10" t="s">
        <v>618</v>
      </c>
      <c r="B178" s="26" t="s">
        <v>619</v>
      </c>
      <c r="C178" s="76">
        <v>207</v>
      </c>
      <c r="D178" s="34" t="s">
        <v>620</v>
      </c>
      <c r="E178" s="45">
        <v>1238.17</v>
      </c>
      <c r="F178" s="23">
        <f t="shared" si="110"/>
        <v>123.81700000000001</v>
      </c>
      <c r="G178" s="23">
        <f t="shared" si="111"/>
        <v>23.525230000000001</v>
      </c>
      <c r="H178" s="23">
        <f t="shared" si="112"/>
        <v>1385.51223</v>
      </c>
      <c r="J178" s="190">
        <f t="shared" si="113"/>
        <v>64</v>
      </c>
      <c r="K178" s="6">
        <v>40</v>
      </c>
      <c r="L178" s="192">
        <v>2</v>
      </c>
      <c r="M178" s="192">
        <v>2</v>
      </c>
      <c r="N178" s="6"/>
      <c r="O178" s="192">
        <v>2</v>
      </c>
      <c r="P178" s="6"/>
      <c r="Q178" s="6"/>
      <c r="R178" s="6"/>
      <c r="S178" s="6">
        <v>2</v>
      </c>
      <c r="T178" s="6">
        <v>2</v>
      </c>
      <c r="U178" s="6">
        <v>2</v>
      </c>
      <c r="V178" s="6">
        <v>8</v>
      </c>
      <c r="W178" s="6"/>
      <c r="X178" s="192">
        <v>2</v>
      </c>
      <c r="Y178" s="192">
        <v>2</v>
      </c>
      <c r="Z178" s="6"/>
      <c r="AA178" s="6"/>
      <c r="AB178" s="6"/>
      <c r="AC178" s="6"/>
      <c r="AD178" s="191" t="s">
        <v>809</v>
      </c>
      <c r="AE178" s="6"/>
      <c r="AF178" s="191" t="s">
        <v>822</v>
      </c>
      <c r="AG178" s="6"/>
      <c r="AH178" s="189" t="s">
        <v>830</v>
      </c>
      <c r="AI178" s="6"/>
      <c r="AK178" s="24">
        <f t="shared" si="140"/>
        <v>55420.489200000004</v>
      </c>
      <c r="AL178" s="24">
        <f t="shared" si="141"/>
        <v>2771.0244600000001</v>
      </c>
      <c r="AM178" s="24">
        <f t="shared" si="142"/>
        <v>2771.0244600000001</v>
      </c>
      <c r="AN178" s="24">
        <f t="shared" si="143"/>
        <v>0</v>
      </c>
      <c r="AO178" s="24">
        <f t="shared" si="144"/>
        <v>2771.0244600000001</v>
      </c>
      <c r="AP178" s="24">
        <f t="shared" si="145"/>
        <v>0</v>
      </c>
      <c r="AQ178" s="24">
        <f t="shared" si="146"/>
        <v>0</v>
      </c>
      <c r="AR178" s="24">
        <f t="shared" si="147"/>
        <v>0</v>
      </c>
      <c r="AS178" s="24">
        <f t="shared" si="148"/>
        <v>2771.0244600000001</v>
      </c>
      <c r="AT178" s="24">
        <f t="shared" si="149"/>
        <v>2771.0244600000001</v>
      </c>
      <c r="AU178" s="24">
        <f t="shared" si="150"/>
        <v>2771.0244600000001</v>
      </c>
      <c r="AV178" s="24">
        <f t="shared" si="151"/>
        <v>11084.09784</v>
      </c>
      <c r="AW178" s="24">
        <f t="shared" si="152"/>
        <v>0</v>
      </c>
      <c r="AX178" s="24">
        <f t="shared" si="153"/>
        <v>2771.0244600000001</v>
      </c>
      <c r="AY178" s="24">
        <f t="shared" si="154"/>
        <v>2771.0244600000001</v>
      </c>
      <c r="AZ178" s="24">
        <f t="shared" si="155"/>
        <v>0</v>
      </c>
      <c r="BA178" s="24">
        <f t="shared" si="156"/>
        <v>0</v>
      </c>
      <c r="BB178" s="24">
        <f t="shared" si="157"/>
        <v>0</v>
      </c>
      <c r="BC178" s="24">
        <f t="shared" si="158"/>
        <v>0</v>
      </c>
      <c r="BD178" s="24" t="e">
        <f t="shared" si="159"/>
        <v>#VALUE!</v>
      </c>
      <c r="BE178" s="24">
        <f t="shared" si="160"/>
        <v>0</v>
      </c>
      <c r="BF178" s="24" t="e">
        <f t="shared" si="161"/>
        <v>#VALUE!</v>
      </c>
      <c r="BG178" s="24">
        <f t="shared" si="162"/>
        <v>0</v>
      </c>
      <c r="BH178" s="24" t="e">
        <f t="shared" si="163"/>
        <v>#VALUE!</v>
      </c>
      <c r="BI178" s="24">
        <f t="shared" si="164"/>
        <v>0</v>
      </c>
      <c r="BJ178" s="20" t="s">
        <v>618</v>
      </c>
      <c r="BK178" s="26" t="s">
        <v>619</v>
      </c>
      <c r="BL178" s="49" t="e">
        <f t="shared" si="139"/>
        <v>#VALUE!</v>
      </c>
    </row>
    <row r="179" spans="1:70" ht="34.5" hidden="1" customHeight="1">
      <c r="A179" s="10" t="s">
        <v>618</v>
      </c>
      <c r="B179" s="26" t="s">
        <v>619</v>
      </c>
      <c r="C179" s="21">
        <v>207</v>
      </c>
      <c r="D179" s="34" t="s">
        <v>620</v>
      </c>
      <c r="E179" s="46">
        <v>3306</v>
      </c>
      <c r="F179" s="23">
        <f t="shared" si="110"/>
        <v>330.6</v>
      </c>
      <c r="G179" s="23">
        <f t="shared" si="111"/>
        <v>62.814000000000007</v>
      </c>
      <c r="H179" s="23">
        <f t="shared" si="112"/>
        <v>3699.4139999999998</v>
      </c>
      <c r="J179" s="10">
        <f t="shared" si="113"/>
        <v>0</v>
      </c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K179" s="24">
        <f t="shared" si="140"/>
        <v>0</v>
      </c>
      <c r="AL179" s="24">
        <f t="shared" si="141"/>
        <v>0</v>
      </c>
      <c r="AM179" s="24">
        <f t="shared" si="142"/>
        <v>0</v>
      </c>
      <c r="AN179" s="24">
        <f t="shared" si="143"/>
        <v>0</v>
      </c>
      <c r="AO179" s="24">
        <f t="shared" si="144"/>
        <v>0</v>
      </c>
      <c r="AP179" s="24">
        <f t="shared" si="145"/>
        <v>0</v>
      </c>
      <c r="AQ179" s="24">
        <f t="shared" si="146"/>
        <v>0</v>
      </c>
      <c r="AR179" s="24">
        <f t="shared" si="147"/>
        <v>0</v>
      </c>
      <c r="AS179" s="24">
        <f t="shared" si="148"/>
        <v>0</v>
      </c>
      <c r="AT179" s="24">
        <f t="shared" si="149"/>
        <v>0</v>
      </c>
      <c r="AU179" s="24">
        <f t="shared" si="150"/>
        <v>0</v>
      </c>
      <c r="AV179" s="24">
        <f t="shared" si="151"/>
        <v>0</v>
      </c>
      <c r="AW179" s="24">
        <f t="shared" si="152"/>
        <v>0</v>
      </c>
      <c r="AX179" s="24">
        <f t="shared" si="153"/>
        <v>0</v>
      </c>
      <c r="AY179" s="24">
        <f t="shared" si="154"/>
        <v>0</v>
      </c>
      <c r="AZ179" s="24">
        <f t="shared" si="155"/>
        <v>0</v>
      </c>
      <c r="BA179" s="24">
        <f t="shared" si="156"/>
        <v>0</v>
      </c>
      <c r="BB179" s="24">
        <f t="shared" si="157"/>
        <v>0</v>
      </c>
      <c r="BC179" s="24">
        <f t="shared" si="158"/>
        <v>0</v>
      </c>
      <c r="BD179" s="24">
        <f t="shared" si="159"/>
        <v>0</v>
      </c>
      <c r="BE179" s="24">
        <f t="shared" si="160"/>
        <v>0</v>
      </c>
      <c r="BF179" s="24">
        <f t="shared" si="161"/>
        <v>0</v>
      </c>
      <c r="BG179" s="24">
        <f t="shared" si="162"/>
        <v>0</v>
      </c>
      <c r="BH179" s="24">
        <f t="shared" si="163"/>
        <v>0</v>
      </c>
      <c r="BI179" s="24">
        <f t="shared" si="164"/>
        <v>0</v>
      </c>
      <c r="BJ179" s="20" t="s">
        <v>618</v>
      </c>
      <c r="BK179" s="26" t="s">
        <v>619</v>
      </c>
      <c r="BL179" s="49">
        <f t="shared" si="139"/>
        <v>0</v>
      </c>
    </row>
    <row r="180" spans="1:70" ht="34.5" hidden="1" customHeight="1">
      <c r="A180" s="10" t="s">
        <v>621</v>
      </c>
      <c r="B180" s="26" t="s">
        <v>622</v>
      </c>
      <c r="C180" s="76">
        <v>211</v>
      </c>
      <c r="D180" s="34" t="s">
        <v>623</v>
      </c>
      <c r="E180" s="45">
        <v>1396.68</v>
      </c>
      <c r="F180" s="23">
        <f t="shared" si="110"/>
        <v>139.66800000000001</v>
      </c>
      <c r="G180" s="23">
        <f t="shared" si="111"/>
        <v>26.536920000000002</v>
      </c>
      <c r="H180" s="23">
        <f t="shared" si="112"/>
        <v>1562.88492</v>
      </c>
      <c r="J180" s="10">
        <f t="shared" si="113"/>
        <v>0</v>
      </c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K180" s="24">
        <f t="shared" si="140"/>
        <v>0</v>
      </c>
      <c r="AL180" s="24">
        <f t="shared" si="141"/>
        <v>0</v>
      </c>
      <c r="AM180" s="24">
        <f t="shared" si="142"/>
        <v>0</v>
      </c>
      <c r="AN180" s="24">
        <f t="shared" si="143"/>
        <v>0</v>
      </c>
      <c r="AO180" s="24">
        <f t="shared" si="144"/>
        <v>0</v>
      </c>
      <c r="AP180" s="24">
        <f t="shared" si="145"/>
        <v>0</v>
      </c>
      <c r="AQ180" s="24">
        <f t="shared" si="146"/>
        <v>0</v>
      </c>
      <c r="AR180" s="24">
        <f t="shared" si="147"/>
        <v>0</v>
      </c>
      <c r="AS180" s="24">
        <f t="shared" si="148"/>
        <v>0</v>
      </c>
      <c r="AT180" s="24">
        <f t="shared" si="149"/>
        <v>0</v>
      </c>
      <c r="AU180" s="24">
        <f t="shared" si="150"/>
        <v>0</v>
      </c>
      <c r="AV180" s="24">
        <f t="shared" si="151"/>
        <v>0</v>
      </c>
      <c r="AW180" s="24">
        <f t="shared" si="152"/>
        <v>0</v>
      </c>
      <c r="AX180" s="24">
        <f t="shared" si="153"/>
        <v>0</v>
      </c>
      <c r="AY180" s="24">
        <f t="shared" si="154"/>
        <v>0</v>
      </c>
      <c r="AZ180" s="24">
        <f t="shared" si="155"/>
        <v>0</v>
      </c>
      <c r="BA180" s="24">
        <f t="shared" si="156"/>
        <v>0</v>
      </c>
      <c r="BB180" s="24">
        <f t="shared" si="157"/>
        <v>0</v>
      </c>
      <c r="BC180" s="24">
        <f t="shared" si="158"/>
        <v>0</v>
      </c>
      <c r="BD180" s="24">
        <f t="shared" si="159"/>
        <v>0</v>
      </c>
      <c r="BE180" s="24">
        <f t="shared" si="160"/>
        <v>0</v>
      </c>
      <c r="BF180" s="24">
        <f t="shared" si="161"/>
        <v>0</v>
      </c>
      <c r="BG180" s="24">
        <f t="shared" si="162"/>
        <v>0</v>
      </c>
      <c r="BH180" s="24">
        <f t="shared" si="163"/>
        <v>0</v>
      </c>
      <c r="BI180" s="24">
        <f t="shared" si="164"/>
        <v>0</v>
      </c>
      <c r="BJ180" s="20" t="s">
        <v>621</v>
      </c>
      <c r="BK180" s="26" t="s">
        <v>622</v>
      </c>
      <c r="BL180" s="49">
        <f t="shared" si="139"/>
        <v>0</v>
      </c>
    </row>
    <row r="181" spans="1:70" ht="34.5" hidden="1" customHeight="1">
      <c r="A181" s="10" t="s">
        <v>621</v>
      </c>
      <c r="B181" s="26" t="s">
        <v>622</v>
      </c>
      <c r="C181" s="21">
        <v>211</v>
      </c>
      <c r="D181" s="34" t="s">
        <v>623</v>
      </c>
      <c r="E181" s="46">
        <v>3434</v>
      </c>
      <c r="F181" s="23">
        <f t="shared" si="110"/>
        <v>343.40000000000003</v>
      </c>
      <c r="G181" s="23">
        <f t="shared" si="111"/>
        <v>65.246000000000009</v>
      </c>
      <c r="H181" s="23">
        <f t="shared" si="112"/>
        <v>3842.6460000000002</v>
      </c>
      <c r="J181" s="10">
        <f t="shared" si="113"/>
        <v>0</v>
      </c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K181" s="24">
        <f t="shared" si="140"/>
        <v>0</v>
      </c>
      <c r="AL181" s="24">
        <f t="shared" si="141"/>
        <v>0</v>
      </c>
      <c r="AM181" s="24">
        <f t="shared" si="142"/>
        <v>0</v>
      </c>
      <c r="AN181" s="24">
        <f t="shared" si="143"/>
        <v>0</v>
      </c>
      <c r="AO181" s="24">
        <f t="shared" si="144"/>
        <v>0</v>
      </c>
      <c r="AP181" s="24">
        <f t="shared" si="145"/>
        <v>0</v>
      </c>
      <c r="AQ181" s="24">
        <f t="shared" si="146"/>
        <v>0</v>
      </c>
      <c r="AR181" s="24">
        <f t="shared" si="147"/>
        <v>0</v>
      </c>
      <c r="AS181" s="24">
        <f t="shared" si="148"/>
        <v>0</v>
      </c>
      <c r="AT181" s="24">
        <f t="shared" si="149"/>
        <v>0</v>
      </c>
      <c r="AU181" s="24">
        <f t="shared" si="150"/>
        <v>0</v>
      </c>
      <c r="AV181" s="24">
        <f t="shared" si="151"/>
        <v>0</v>
      </c>
      <c r="AW181" s="24">
        <f t="shared" si="152"/>
        <v>0</v>
      </c>
      <c r="AX181" s="24">
        <f t="shared" si="153"/>
        <v>0</v>
      </c>
      <c r="AY181" s="24">
        <f t="shared" si="154"/>
        <v>0</v>
      </c>
      <c r="AZ181" s="24">
        <f t="shared" si="155"/>
        <v>0</v>
      </c>
      <c r="BA181" s="24">
        <f t="shared" si="156"/>
        <v>0</v>
      </c>
      <c r="BB181" s="24">
        <f t="shared" si="157"/>
        <v>0</v>
      </c>
      <c r="BC181" s="24">
        <f t="shared" si="158"/>
        <v>0</v>
      </c>
      <c r="BD181" s="24">
        <f t="shared" si="159"/>
        <v>0</v>
      </c>
      <c r="BE181" s="24">
        <f t="shared" si="160"/>
        <v>0</v>
      </c>
      <c r="BF181" s="24">
        <f t="shared" si="161"/>
        <v>0</v>
      </c>
      <c r="BG181" s="24">
        <f t="shared" si="162"/>
        <v>0</v>
      </c>
      <c r="BH181" s="24">
        <f t="shared" si="163"/>
        <v>0</v>
      </c>
      <c r="BI181" s="24">
        <f t="shared" si="164"/>
        <v>0</v>
      </c>
      <c r="BJ181" s="20" t="s">
        <v>621</v>
      </c>
      <c r="BK181" s="26" t="s">
        <v>622</v>
      </c>
      <c r="BL181" s="49">
        <f t="shared" si="139"/>
        <v>0</v>
      </c>
    </row>
    <row r="182" spans="1:70" ht="34.5" hidden="1" customHeight="1">
      <c r="A182" s="10" t="s">
        <v>624</v>
      </c>
      <c r="B182" s="26" t="s">
        <v>625</v>
      </c>
      <c r="C182" s="76">
        <v>232</v>
      </c>
      <c r="D182" s="34" t="s">
        <v>626</v>
      </c>
      <c r="E182" s="45">
        <v>8444.5</v>
      </c>
      <c r="F182" s="23">
        <f t="shared" si="110"/>
        <v>844.45</v>
      </c>
      <c r="G182" s="23">
        <f t="shared" si="111"/>
        <v>160.44550000000001</v>
      </c>
      <c r="H182" s="23">
        <f t="shared" si="112"/>
        <v>9449.3955000000005</v>
      </c>
      <c r="J182" s="10">
        <f t="shared" si="113"/>
        <v>0</v>
      </c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K182" s="24">
        <f t="shared" si="140"/>
        <v>0</v>
      </c>
      <c r="AL182" s="24">
        <f t="shared" si="141"/>
        <v>0</v>
      </c>
      <c r="AM182" s="24">
        <f t="shared" si="142"/>
        <v>0</v>
      </c>
      <c r="AN182" s="24">
        <f t="shared" si="143"/>
        <v>0</v>
      </c>
      <c r="AO182" s="24">
        <f t="shared" si="144"/>
        <v>0</v>
      </c>
      <c r="AP182" s="24">
        <f t="shared" si="145"/>
        <v>0</v>
      </c>
      <c r="AQ182" s="24">
        <f t="shared" si="146"/>
        <v>0</v>
      </c>
      <c r="AR182" s="24">
        <f t="shared" si="147"/>
        <v>0</v>
      </c>
      <c r="AS182" s="24">
        <f t="shared" si="148"/>
        <v>0</v>
      </c>
      <c r="AT182" s="24">
        <f t="shared" si="149"/>
        <v>0</v>
      </c>
      <c r="AU182" s="24">
        <f t="shared" si="150"/>
        <v>0</v>
      </c>
      <c r="AV182" s="24">
        <f t="shared" si="151"/>
        <v>0</v>
      </c>
      <c r="AW182" s="24">
        <f t="shared" si="152"/>
        <v>0</v>
      </c>
      <c r="AX182" s="24">
        <f t="shared" si="153"/>
        <v>0</v>
      </c>
      <c r="AY182" s="24">
        <f t="shared" si="154"/>
        <v>0</v>
      </c>
      <c r="AZ182" s="24">
        <f t="shared" si="155"/>
        <v>0</v>
      </c>
      <c r="BA182" s="24">
        <f t="shared" si="156"/>
        <v>0</v>
      </c>
      <c r="BB182" s="24">
        <f t="shared" si="157"/>
        <v>0</v>
      </c>
      <c r="BC182" s="24">
        <f t="shared" si="158"/>
        <v>0</v>
      </c>
      <c r="BD182" s="24">
        <f t="shared" si="159"/>
        <v>0</v>
      </c>
      <c r="BE182" s="24">
        <f t="shared" si="160"/>
        <v>0</v>
      </c>
      <c r="BF182" s="24">
        <f t="shared" si="161"/>
        <v>0</v>
      </c>
      <c r="BG182" s="24">
        <f t="shared" si="162"/>
        <v>0</v>
      </c>
      <c r="BH182" s="24">
        <f t="shared" si="163"/>
        <v>0</v>
      </c>
      <c r="BI182" s="24">
        <f t="shared" si="164"/>
        <v>0</v>
      </c>
      <c r="BJ182" s="20" t="s">
        <v>624</v>
      </c>
      <c r="BK182" s="26" t="s">
        <v>625</v>
      </c>
      <c r="BL182" s="49">
        <f t="shared" si="139"/>
        <v>0</v>
      </c>
    </row>
    <row r="183" spans="1:70" ht="34.5" hidden="1" customHeight="1">
      <c r="A183" s="10" t="s">
        <v>624</v>
      </c>
      <c r="B183" s="26" t="s">
        <v>625</v>
      </c>
      <c r="C183" s="21">
        <v>232</v>
      </c>
      <c r="D183" s="34" t="s">
        <v>626</v>
      </c>
      <c r="E183" s="46">
        <v>13444</v>
      </c>
      <c r="F183" s="23">
        <f t="shared" si="110"/>
        <v>1344.4</v>
      </c>
      <c r="G183" s="23">
        <f t="shared" si="111"/>
        <v>255.43600000000001</v>
      </c>
      <c r="H183" s="23">
        <f t="shared" si="112"/>
        <v>15043.835999999999</v>
      </c>
      <c r="J183" s="10">
        <f t="shared" si="113"/>
        <v>0</v>
      </c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K183" s="24">
        <f t="shared" si="140"/>
        <v>0</v>
      </c>
      <c r="AL183" s="24">
        <f t="shared" si="141"/>
        <v>0</v>
      </c>
      <c r="AM183" s="24">
        <f t="shared" si="142"/>
        <v>0</v>
      </c>
      <c r="AN183" s="24">
        <f t="shared" si="143"/>
        <v>0</v>
      </c>
      <c r="AO183" s="24">
        <f t="shared" si="144"/>
        <v>0</v>
      </c>
      <c r="AP183" s="24">
        <f t="shared" si="145"/>
        <v>0</v>
      </c>
      <c r="AQ183" s="24">
        <f t="shared" si="146"/>
        <v>0</v>
      </c>
      <c r="AR183" s="24">
        <f t="shared" si="147"/>
        <v>0</v>
      </c>
      <c r="AS183" s="24">
        <f t="shared" si="148"/>
        <v>0</v>
      </c>
      <c r="AT183" s="24">
        <f t="shared" si="149"/>
        <v>0</v>
      </c>
      <c r="AU183" s="24">
        <f t="shared" si="150"/>
        <v>0</v>
      </c>
      <c r="AV183" s="24">
        <f t="shared" si="151"/>
        <v>0</v>
      </c>
      <c r="AW183" s="24">
        <f t="shared" si="152"/>
        <v>0</v>
      </c>
      <c r="AX183" s="24">
        <f t="shared" si="153"/>
        <v>0</v>
      </c>
      <c r="AY183" s="24">
        <f t="shared" si="154"/>
        <v>0</v>
      </c>
      <c r="AZ183" s="24">
        <f t="shared" si="155"/>
        <v>0</v>
      </c>
      <c r="BA183" s="24">
        <f t="shared" si="156"/>
        <v>0</v>
      </c>
      <c r="BB183" s="24">
        <f t="shared" si="157"/>
        <v>0</v>
      </c>
      <c r="BC183" s="24">
        <f t="shared" si="158"/>
        <v>0</v>
      </c>
      <c r="BD183" s="24">
        <f t="shared" si="159"/>
        <v>0</v>
      </c>
      <c r="BE183" s="24">
        <f t="shared" si="160"/>
        <v>0</v>
      </c>
      <c r="BF183" s="24">
        <f t="shared" si="161"/>
        <v>0</v>
      </c>
      <c r="BG183" s="24">
        <f t="shared" si="162"/>
        <v>0</v>
      </c>
      <c r="BH183" s="24">
        <f t="shared" si="163"/>
        <v>0</v>
      </c>
      <c r="BI183" s="24">
        <f t="shared" si="164"/>
        <v>0</v>
      </c>
      <c r="BJ183" s="20" t="s">
        <v>624</v>
      </c>
      <c r="BK183" s="26" t="s">
        <v>625</v>
      </c>
      <c r="BL183" s="49">
        <f t="shared" si="139"/>
        <v>0</v>
      </c>
    </row>
    <row r="184" spans="1:70" ht="34.5" hidden="1" customHeight="1">
      <c r="A184" s="10" t="s">
        <v>618</v>
      </c>
      <c r="B184" s="26" t="s">
        <v>619</v>
      </c>
      <c r="C184" s="76">
        <v>245</v>
      </c>
      <c r="D184" s="34" t="s">
        <v>627</v>
      </c>
      <c r="E184" s="45">
        <v>6983.4005004088831</v>
      </c>
      <c r="F184" s="23">
        <f t="shared" si="110"/>
        <v>698.3400500408884</v>
      </c>
      <c r="G184" s="23">
        <f t="shared" si="111"/>
        <v>132.68460950776878</v>
      </c>
      <c r="H184" s="23">
        <f t="shared" si="112"/>
        <v>7814.42515995754</v>
      </c>
      <c r="J184" s="10">
        <f t="shared" si="113"/>
        <v>0</v>
      </c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K184" s="24">
        <f t="shared" si="140"/>
        <v>0</v>
      </c>
      <c r="AL184" s="24">
        <f t="shared" si="141"/>
        <v>0</v>
      </c>
      <c r="AM184" s="24">
        <f t="shared" si="142"/>
        <v>0</v>
      </c>
      <c r="AN184" s="24">
        <f t="shared" si="143"/>
        <v>0</v>
      </c>
      <c r="AO184" s="24">
        <f t="shared" si="144"/>
        <v>0</v>
      </c>
      <c r="AP184" s="24">
        <f t="shared" si="145"/>
        <v>0</v>
      </c>
      <c r="AQ184" s="24">
        <f t="shared" si="146"/>
        <v>0</v>
      </c>
      <c r="AR184" s="24">
        <f t="shared" si="147"/>
        <v>0</v>
      </c>
      <c r="AS184" s="24">
        <f t="shared" si="148"/>
        <v>0</v>
      </c>
      <c r="AT184" s="24">
        <f t="shared" si="149"/>
        <v>0</v>
      </c>
      <c r="AU184" s="24">
        <f t="shared" si="150"/>
        <v>0</v>
      </c>
      <c r="AV184" s="24">
        <f t="shared" si="151"/>
        <v>0</v>
      </c>
      <c r="AW184" s="24">
        <f t="shared" si="152"/>
        <v>0</v>
      </c>
      <c r="AX184" s="24">
        <f t="shared" si="153"/>
        <v>0</v>
      </c>
      <c r="AY184" s="24">
        <f t="shared" si="154"/>
        <v>0</v>
      </c>
      <c r="AZ184" s="24">
        <f t="shared" si="155"/>
        <v>0</v>
      </c>
      <c r="BA184" s="24">
        <f t="shared" si="156"/>
        <v>0</v>
      </c>
      <c r="BB184" s="24">
        <f t="shared" si="157"/>
        <v>0</v>
      </c>
      <c r="BC184" s="24">
        <f t="shared" si="158"/>
        <v>0</v>
      </c>
      <c r="BD184" s="24">
        <f t="shared" si="159"/>
        <v>0</v>
      </c>
      <c r="BE184" s="24">
        <f t="shared" si="160"/>
        <v>0</v>
      </c>
      <c r="BF184" s="24">
        <f t="shared" si="161"/>
        <v>0</v>
      </c>
      <c r="BG184" s="24">
        <f t="shared" si="162"/>
        <v>0</v>
      </c>
      <c r="BH184" s="24">
        <f t="shared" si="163"/>
        <v>0</v>
      </c>
      <c r="BI184" s="24">
        <f t="shared" si="164"/>
        <v>0</v>
      </c>
      <c r="BJ184" s="20" t="s">
        <v>618</v>
      </c>
      <c r="BK184" s="26" t="s">
        <v>619</v>
      </c>
      <c r="BL184" s="49">
        <f t="shared" si="139"/>
        <v>0</v>
      </c>
    </row>
    <row r="185" spans="1:70" ht="34.5" hidden="1" customHeight="1">
      <c r="A185" s="10" t="s">
        <v>618</v>
      </c>
      <c r="B185" s="26" t="s">
        <v>619</v>
      </c>
      <c r="C185" s="21">
        <v>245</v>
      </c>
      <c r="D185" s="34" t="s">
        <v>627</v>
      </c>
      <c r="E185" s="46">
        <v>53550</v>
      </c>
      <c r="F185" s="23">
        <f t="shared" si="110"/>
        <v>5355</v>
      </c>
      <c r="G185" s="23">
        <f t="shared" si="111"/>
        <v>1017.45</v>
      </c>
      <c r="H185" s="23">
        <f t="shared" si="112"/>
        <v>59922.45</v>
      </c>
      <c r="J185" s="10">
        <f t="shared" si="113"/>
        <v>0</v>
      </c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K185" s="24">
        <f t="shared" si="140"/>
        <v>0</v>
      </c>
      <c r="AL185" s="24">
        <f t="shared" si="141"/>
        <v>0</v>
      </c>
      <c r="AM185" s="24">
        <f t="shared" si="142"/>
        <v>0</v>
      </c>
      <c r="AN185" s="24">
        <f t="shared" si="143"/>
        <v>0</v>
      </c>
      <c r="AO185" s="24">
        <f t="shared" si="144"/>
        <v>0</v>
      </c>
      <c r="AP185" s="24">
        <f t="shared" si="145"/>
        <v>0</v>
      </c>
      <c r="AQ185" s="24">
        <f t="shared" si="146"/>
        <v>0</v>
      </c>
      <c r="AR185" s="24">
        <f t="shared" si="147"/>
        <v>0</v>
      </c>
      <c r="AS185" s="24">
        <f t="shared" si="148"/>
        <v>0</v>
      </c>
      <c r="AT185" s="24">
        <f t="shared" si="149"/>
        <v>0</v>
      </c>
      <c r="AU185" s="24">
        <f t="shared" si="150"/>
        <v>0</v>
      </c>
      <c r="AV185" s="24">
        <f t="shared" si="151"/>
        <v>0</v>
      </c>
      <c r="AW185" s="24">
        <f t="shared" si="152"/>
        <v>0</v>
      </c>
      <c r="AX185" s="24">
        <f t="shared" si="153"/>
        <v>0</v>
      </c>
      <c r="AY185" s="24">
        <f t="shared" si="154"/>
        <v>0</v>
      </c>
      <c r="AZ185" s="24">
        <f t="shared" si="155"/>
        <v>0</v>
      </c>
      <c r="BA185" s="24">
        <f t="shared" si="156"/>
        <v>0</v>
      </c>
      <c r="BB185" s="24">
        <f t="shared" si="157"/>
        <v>0</v>
      </c>
      <c r="BC185" s="24">
        <f t="shared" si="158"/>
        <v>0</v>
      </c>
      <c r="BD185" s="24">
        <f t="shared" si="159"/>
        <v>0</v>
      </c>
      <c r="BE185" s="24">
        <f t="shared" si="160"/>
        <v>0</v>
      </c>
      <c r="BF185" s="24">
        <f t="shared" si="161"/>
        <v>0</v>
      </c>
      <c r="BG185" s="24">
        <f t="shared" si="162"/>
        <v>0</v>
      </c>
      <c r="BH185" s="24">
        <f t="shared" si="163"/>
        <v>0</v>
      </c>
      <c r="BI185" s="24">
        <f t="shared" si="164"/>
        <v>0</v>
      </c>
      <c r="BJ185" s="20" t="s">
        <v>618</v>
      </c>
      <c r="BK185" s="26" t="s">
        <v>619</v>
      </c>
      <c r="BL185" s="49">
        <f t="shared" si="139"/>
        <v>0</v>
      </c>
    </row>
    <row r="186" spans="1:70" ht="34.5" hidden="1" customHeight="1">
      <c r="A186" s="10" t="s">
        <v>618</v>
      </c>
      <c r="B186" s="26" t="s">
        <v>619</v>
      </c>
      <c r="C186" s="76">
        <v>247</v>
      </c>
      <c r="D186" s="34" t="s">
        <v>628</v>
      </c>
      <c r="E186" s="45">
        <v>6983.4005004088831</v>
      </c>
      <c r="F186" s="23">
        <f t="shared" si="110"/>
        <v>698.3400500408884</v>
      </c>
      <c r="G186" s="23">
        <f t="shared" si="111"/>
        <v>132.68460950776878</v>
      </c>
      <c r="H186" s="23">
        <f t="shared" si="112"/>
        <v>7814.42515995754</v>
      </c>
      <c r="J186" s="10">
        <f t="shared" si="113"/>
        <v>0</v>
      </c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K186" s="24">
        <f t="shared" si="140"/>
        <v>0</v>
      </c>
      <c r="AL186" s="24">
        <f t="shared" si="141"/>
        <v>0</v>
      </c>
      <c r="AM186" s="24">
        <f t="shared" si="142"/>
        <v>0</v>
      </c>
      <c r="AN186" s="24">
        <f t="shared" si="143"/>
        <v>0</v>
      </c>
      <c r="AO186" s="24">
        <f t="shared" si="144"/>
        <v>0</v>
      </c>
      <c r="AP186" s="24">
        <f t="shared" si="145"/>
        <v>0</v>
      </c>
      <c r="AQ186" s="24">
        <f t="shared" si="146"/>
        <v>0</v>
      </c>
      <c r="AR186" s="24">
        <f t="shared" si="147"/>
        <v>0</v>
      </c>
      <c r="AS186" s="24">
        <f t="shared" si="148"/>
        <v>0</v>
      </c>
      <c r="AT186" s="24">
        <f t="shared" si="149"/>
        <v>0</v>
      </c>
      <c r="AU186" s="24">
        <f t="shared" si="150"/>
        <v>0</v>
      </c>
      <c r="AV186" s="24">
        <f t="shared" si="151"/>
        <v>0</v>
      </c>
      <c r="AW186" s="24">
        <f t="shared" si="152"/>
        <v>0</v>
      </c>
      <c r="AX186" s="24">
        <f t="shared" si="153"/>
        <v>0</v>
      </c>
      <c r="AY186" s="24">
        <f t="shared" si="154"/>
        <v>0</v>
      </c>
      <c r="AZ186" s="24">
        <f t="shared" si="155"/>
        <v>0</v>
      </c>
      <c r="BA186" s="24">
        <f t="shared" si="156"/>
        <v>0</v>
      </c>
      <c r="BB186" s="24">
        <f t="shared" si="157"/>
        <v>0</v>
      </c>
      <c r="BC186" s="24">
        <f t="shared" si="158"/>
        <v>0</v>
      </c>
      <c r="BD186" s="24">
        <f t="shared" si="159"/>
        <v>0</v>
      </c>
      <c r="BE186" s="24">
        <f t="shared" si="160"/>
        <v>0</v>
      </c>
      <c r="BF186" s="24">
        <f t="shared" si="161"/>
        <v>0</v>
      </c>
      <c r="BG186" s="24">
        <f t="shared" si="162"/>
        <v>0</v>
      </c>
      <c r="BH186" s="24">
        <f t="shared" si="163"/>
        <v>0</v>
      </c>
      <c r="BI186" s="24">
        <f t="shared" si="164"/>
        <v>0</v>
      </c>
      <c r="BJ186" s="20" t="s">
        <v>618</v>
      </c>
      <c r="BK186" s="26" t="s">
        <v>619</v>
      </c>
      <c r="BL186" s="49">
        <f t="shared" si="139"/>
        <v>0</v>
      </c>
    </row>
    <row r="187" spans="1:70" ht="34.5" hidden="1" customHeight="1">
      <c r="A187" s="10" t="s">
        <v>618</v>
      </c>
      <c r="B187" s="26" t="s">
        <v>619</v>
      </c>
      <c r="C187" s="21">
        <v>247</v>
      </c>
      <c r="D187" s="34" t="s">
        <v>628</v>
      </c>
      <c r="E187" s="46">
        <v>53560</v>
      </c>
      <c r="F187" s="23">
        <f t="shared" si="110"/>
        <v>5356</v>
      </c>
      <c r="G187" s="23">
        <f t="shared" si="111"/>
        <v>1017.64</v>
      </c>
      <c r="H187" s="23">
        <f t="shared" si="112"/>
        <v>59933.64</v>
      </c>
      <c r="J187" s="10">
        <f t="shared" si="113"/>
        <v>0</v>
      </c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K187" s="24">
        <f t="shared" si="140"/>
        <v>0</v>
      </c>
      <c r="AL187" s="24">
        <f t="shared" si="141"/>
        <v>0</v>
      </c>
      <c r="AM187" s="24">
        <f t="shared" si="142"/>
        <v>0</v>
      </c>
      <c r="AN187" s="24">
        <f t="shared" si="143"/>
        <v>0</v>
      </c>
      <c r="AO187" s="24">
        <f t="shared" si="144"/>
        <v>0</v>
      </c>
      <c r="AP187" s="24">
        <f t="shared" si="145"/>
        <v>0</v>
      </c>
      <c r="AQ187" s="24">
        <f t="shared" si="146"/>
        <v>0</v>
      </c>
      <c r="AR187" s="24">
        <f t="shared" si="147"/>
        <v>0</v>
      </c>
      <c r="AS187" s="24">
        <f t="shared" si="148"/>
        <v>0</v>
      </c>
      <c r="AT187" s="24">
        <f t="shared" si="149"/>
        <v>0</v>
      </c>
      <c r="AU187" s="24">
        <f t="shared" si="150"/>
        <v>0</v>
      </c>
      <c r="AV187" s="24">
        <f t="shared" si="151"/>
        <v>0</v>
      </c>
      <c r="AW187" s="24">
        <f t="shared" si="152"/>
        <v>0</v>
      </c>
      <c r="AX187" s="24">
        <f t="shared" si="153"/>
        <v>0</v>
      </c>
      <c r="AY187" s="24">
        <f t="shared" si="154"/>
        <v>0</v>
      </c>
      <c r="AZ187" s="24">
        <f t="shared" si="155"/>
        <v>0</v>
      </c>
      <c r="BA187" s="24">
        <f t="shared" si="156"/>
        <v>0</v>
      </c>
      <c r="BB187" s="24">
        <f t="shared" si="157"/>
        <v>0</v>
      </c>
      <c r="BC187" s="24">
        <f t="shared" si="158"/>
        <v>0</v>
      </c>
      <c r="BD187" s="24">
        <f t="shared" si="159"/>
        <v>0</v>
      </c>
      <c r="BE187" s="24">
        <f t="shared" si="160"/>
        <v>0</v>
      </c>
      <c r="BF187" s="24">
        <f t="shared" si="161"/>
        <v>0</v>
      </c>
      <c r="BG187" s="24">
        <f t="shared" si="162"/>
        <v>0</v>
      </c>
      <c r="BH187" s="24">
        <f t="shared" si="163"/>
        <v>0</v>
      </c>
      <c r="BI187" s="24">
        <f t="shared" si="164"/>
        <v>0</v>
      </c>
      <c r="BJ187" s="20" t="s">
        <v>618</v>
      </c>
      <c r="BK187" s="26" t="s">
        <v>619</v>
      </c>
      <c r="BL187" s="49">
        <f t="shared" si="139"/>
        <v>0</v>
      </c>
    </row>
    <row r="188" spans="1:70" ht="34.5" hidden="1" customHeight="1">
      <c r="A188" s="36" t="s">
        <v>629</v>
      </c>
      <c r="B188" s="37" t="s">
        <v>630</v>
      </c>
      <c r="C188" s="76">
        <v>249</v>
      </c>
      <c r="D188" s="34" t="s">
        <v>631</v>
      </c>
      <c r="E188" s="45">
        <v>3842.3225569688802</v>
      </c>
      <c r="F188" s="23">
        <f t="shared" si="110"/>
        <v>384.23225569688805</v>
      </c>
      <c r="G188" s="23">
        <f t="shared" si="111"/>
        <v>73.004128582408725</v>
      </c>
      <c r="H188" s="23">
        <f t="shared" si="112"/>
        <v>4299.5589412481777</v>
      </c>
      <c r="J188" s="10">
        <f t="shared" si="113"/>
        <v>0</v>
      </c>
      <c r="K188" s="6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K188" s="24">
        <f t="shared" si="140"/>
        <v>0</v>
      </c>
      <c r="AL188" s="24">
        <f t="shared" si="141"/>
        <v>0</v>
      </c>
      <c r="AM188" s="24">
        <f t="shared" si="142"/>
        <v>0</v>
      </c>
      <c r="AN188" s="24">
        <f t="shared" si="143"/>
        <v>0</v>
      </c>
      <c r="AO188" s="24">
        <f t="shared" si="144"/>
        <v>0</v>
      </c>
      <c r="AP188" s="24">
        <f t="shared" si="145"/>
        <v>0</v>
      </c>
      <c r="AQ188" s="24">
        <f t="shared" si="146"/>
        <v>0</v>
      </c>
      <c r="AR188" s="24">
        <f t="shared" si="147"/>
        <v>0</v>
      </c>
      <c r="AS188" s="24">
        <f t="shared" si="148"/>
        <v>0</v>
      </c>
      <c r="AT188" s="24">
        <f t="shared" si="149"/>
        <v>0</v>
      </c>
      <c r="AU188" s="24">
        <f t="shared" si="150"/>
        <v>0</v>
      </c>
      <c r="AV188" s="24">
        <f t="shared" si="151"/>
        <v>0</v>
      </c>
      <c r="AW188" s="24">
        <f t="shared" si="152"/>
        <v>0</v>
      </c>
      <c r="AX188" s="24">
        <f t="shared" si="153"/>
        <v>0</v>
      </c>
      <c r="AY188" s="24">
        <f t="shared" si="154"/>
        <v>0</v>
      </c>
      <c r="AZ188" s="24">
        <f t="shared" si="155"/>
        <v>0</v>
      </c>
      <c r="BA188" s="24">
        <f t="shared" si="156"/>
        <v>0</v>
      </c>
      <c r="BB188" s="24">
        <f t="shared" si="157"/>
        <v>0</v>
      </c>
      <c r="BC188" s="24">
        <f t="shared" si="158"/>
        <v>0</v>
      </c>
      <c r="BD188" s="24">
        <f t="shared" si="159"/>
        <v>0</v>
      </c>
      <c r="BE188" s="24">
        <f t="shared" si="160"/>
        <v>0</v>
      </c>
      <c r="BF188" s="24">
        <f t="shared" si="161"/>
        <v>0</v>
      </c>
      <c r="BG188" s="24">
        <f t="shared" si="162"/>
        <v>0</v>
      </c>
      <c r="BH188" s="24">
        <f t="shared" si="163"/>
        <v>0</v>
      </c>
      <c r="BI188" s="24">
        <f t="shared" si="164"/>
        <v>0</v>
      </c>
      <c r="BJ188" s="38" t="s">
        <v>629</v>
      </c>
      <c r="BK188" s="37" t="s">
        <v>630</v>
      </c>
      <c r="BL188" s="49">
        <f t="shared" si="139"/>
        <v>0</v>
      </c>
    </row>
    <row r="189" spans="1:70" ht="34.5" hidden="1" customHeight="1">
      <c r="A189" s="36" t="s">
        <v>629</v>
      </c>
      <c r="B189" s="37" t="s">
        <v>630</v>
      </c>
      <c r="C189" s="21">
        <v>249</v>
      </c>
      <c r="D189" s="34" t="s">
        <v>631</v>
      </c>
      <c r="E189" s="46">
        <v>9365</v>
      </c>
      <c r="F189" s="23">
        <f t="shared" si="110"/>
        <v>936.5</v>
      </c>
      <c r="G189" s="23">
        <f t="shared" si="111"/>
        <v>177.935</v>
      </c>
      <c r="H189" s="23">
        <f t="shared" si="112"/>
        <v>10479.434999999999</v>
      </c>
      <c r="J189" s="10">
        <f t="shared" si="113"/>
        <v>0</v>
      </c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K189" s="24">
        <f t="shared" si="140"/>
        <v>0</v>
      </c>
      <c r="AL189" s="24">
        <f t="shared" si="141"/>
        <v>0</v>
      </c>
      <c r="AM189" s="24">
        <f t="shared" si="142"/>
        <v>0</v>
      </c>
      <c r="AN189" s="24">
        <f t="shared" si="143"/>
        <v>0</v>
      </c>
      <c r="AO189" s="24">
        <f t="shared" si="144"/>
        <v>0</v>
      </c>
      <c r="AP189" s="24">
        <f t="shared" si="145"/>
        <v>0</v>
      </c>
      <c r="AQ189" s="24">
        <f t="shared" si="146"/>
        <v>0</v>
      </c>
      <c r="AR189" s="24">
        <f t="shared" si="147"/>
        <v>0</v>
      </c>
      <c r="AS189" s="24">
        <f t="shared" si="148"/>
        <v>0</v>
      </c>
      <c r="AT189" s="24">
        <f t="shared" si="149"/>
        <v>0</v>
      </c>
      <c r="AU189" s="24">
        <f t="shared" si="150"/>
        <v>0</v>
      </c>
      <c r="AV189" s="24">
        <f t="shared" si="151"/>
        <v>0</v>
      </c>
      <c r="AW189" s="24">
        <f t="shared" si="152"/>
        <v>0</v>
      </c>
      <c r="AX189" s="24">
        <f t="shared" si="153"/>
        <v>0</v>
      </c>
      <c r="AY189" s="24">
        <f t="shared" si="154"/>
        <v>0</v>
      </c>
      <c r="AZ189" s="24">
        <f t="shared" si="155"/>
        <v>0</v>
      </c>
      <c r="BA189" s="24">
        <f t="shared" si="156"/>
        <v>0</v>
      </c>
      <c r="BB189" s="24">
        <f t="shared" si="157"/>
        <v>0</v>
      </c>
      <c r="BC189" s="24">
        <f t="shared" si="158"/>
        <v>0</v>
      </c>
      <c r="BD189" s="24">
        <f t="shared" si="159"/>
        <v>0</v>
      </c>
      <c r="BE189" s="24">
        <f t="shared" si="160"/>
        <v>0</v>
      </c>
      <c r="BF189" s="24">
        <f t="shared" si="161"/>
        <v>0</v>
      </c>
      <c r="BG189" s="24">
        <f t="shared" si="162"/>
        <v>0</v>
      </c>
      <c r="BH189" s="24">
        <f t="shared" si="163"/>
        <v>0</v>
      </c>
      <c r="BI189" s="24">
        <f t="shared" si="164"/>
        <v>0</v>
      </c>
      <c r="BJ189" s="38" t="s">
        <v>629</v>
      </c>
      <c r="BK189" s="37" t="s">
        <v>630</v>
      </c>
      <c r="BL189" s="49">
        <f t="shared" si="139"/>
        <v>0</v>
      </c>
    </row>
    <row r="190" spans="1:70" ht="34.5" hidden="1" customHeight="1">
      <c r="A190" s="39" t="s">
        <v>618</v>
      </c>
      <c r="B190" s="22" t="s">
        <v>619</v>
      </c>
      <c r="C190" s="76">
        <v>264</v>
      </c>
      <c r="D190" s="34" t="s">
        <v>632</v>
      </c>
      <c r="E190" s="45">
        <v>556.01643912940597</v>
      </c>
      <c r="F190" s="23">
        <f t="shared" si="110"/>
        <v>55.601643912940602</v>
      </c>
      <c r="G190" s="23">
        <f t="shared" si="111"/>
        <v>10.564312343458715</v>
      </c>
      <c r="H190" s="23">
        <f t="shared" si="112"/>
        <v>622.18239538580531</v>
      </c>
      <c r="J190" s="179">
        <f t="shared" si="113"/>
        <v>10</v>
      </c>
      <c r="K190" s="10">
        <v>10</v>
      </c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K190" s="24">
        <f>+H190*K190</f>
        <v>6221.8239538580528</v>
      </c>
      <c r="AL190" s="24">
        <f t="shared" ref="AL190:AU196" si="165">+L190*$H190</f>
        <v>0</v>
      </c>
      <c r="AM190" s="24">
        <f t="shared" si="165"/>
        <v>0</v>
      </c>
      <c r="AN190" s="24">
        <f t="shared" si="165"/>
        <v>0</v>
      </c>
      <c r="AO190" s="24">
        <f t="shared" si="165"/>
        <v>0</v>
      </c>
      <c r="AP190" s="24">
        <f t="shared" si="165"/>
        <v>0</v>
      </c>
      <c r="AQ190" s="24">
        <f t="shared" si="165"/>
        <v>0</v>
      </c>
      <c r="AR190" s="24">
        <f t="shared" si="165"/>
        <v>0</v>
      </c>
      <c r="AS190" s="24">
        <f t="shared" si="165"/>
        <v>0</v>
      </c>
      <c r="AT190" s="24">
        <f t="shared" si="165"/>
        <v>0</v>
      </c>
      <c r="AU190" s="24">
        <f t="shared" si="165"/>
        <v>0</v>
      </c>
      <c r="AV190" s="24">
        <f t="shared" ref="AV190:BE196" si="166">+V190*$H190</f>
        <v>0</v>
      </c>
      <c r="AW190" s="24">
        <f t="shared" si="166"/>
        <v>0</v>
      </c>
      <c r="AX190" s="24">
        <f t="shared" si="166"/>
        <v>0</v>
      </c>
      <c r="AY190" s="24">
        <f t="shared" si="166"/>
        <v>0</v>
      </c>
      <c r="AZ190" s="24">
        <f t="shared" si="166"/>
        <v>0</v>
      </c>
      <c r="BA190" s="24">
        <f t="shared" si="166"/>
        <v>0</v>
      </c>
      <c r="BB190" s="24">
        <f t="shared" si="166"/>
        <v>0</v>
      </c>
      <c r="BC190" s="24">
        <f t="shared" si="166"/>
        <v>0</v>
      </c>
      <c r="BD190" s="24">
        <f t="shared" si="166"/>
        <v>0</v>
      </c>
      <c r="BE190" s="24">
        <f t="shared" si="166"/>
        <v>0</v>
      </c>
      <c r="BF190" s="24">
        <f t="shared" ref="BF190:BI196" si="167">+AF190*$H190</f>
        <v>0</v>
      </c>
      <c r="BG190" s="24">
        <f t="shared" si="167"/>
        <v>0</v>
      </c>
      <c r="BH190" s="24">
        <f t="shared" si="167"/>
        <v>0</v>
      </c>
      <c r="BI190" s="24">
        <f t="shared" si="167"/>
        <v>0</v>
      </c>
      <c r="BJ190" s="40" t="s">
        <v>618</v>
      </c>
      <c r="BK190" s="22" t="s">
        <v>619</v>
      </c>
      <c r="BL190" s="49">
        <f t="shared" si="139"/>
        <v>6221.8239538580528</v>
      </c>
      <c r="BM190" s="50">
        <v>2038.7269434744901</v>
      </c>
      <c r="BN190" s="42"/>
      <c r="BP190" s="50"/>
      <c r="BQ190" s="42"/>
      <c r="BR190" s="50"/>
    </row>
    <row r="191" spans="1:70" ht="34.5" hidden="1" customHeight="1">
      <c r="A191" s="39" t="s">
        <v>618</v>
      </c>
      <c r="B191" s="22" t="s">
        <v>619</v>
      </c>
      <c r="C191" s="21">
        <v>264</v>
      </c>
      <c r="D191" s="34" t="s">
        <v>632</v>
      </c>
      <c r="E191" s="46">
        <v>5627</v>
      </c>
      <c r="F191" s="23">
        <f t="shared" si="110"/>
        <v>562.70000000000005</v>
      </c>
      <c r="G191" s="23">
        <f t="shared" si="111"/>
        <v>106.91300000000001</v>
      </c>
      <c r="H191" s="23">
        <f t="shared" si="112"/>
        <v>6296.6129999999994</v>
      </c>
      <c r="J191" s="10">
        <f t="shared" si="113"/>
        <v>0</v>
      </c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K191" s="24">
        <f>+K191*$H191</f>
        <v>0</v>
      </c>
      <c r="AL191" s="24">
        <f t="shared" si="165"/>
        <v>0</v>
      </c>
      <c r="AM191" s="24">
        <f t="shared" si="165"/>
        <v>0</v>
      </c>
      <c r="AN191" s="24">
        <f t="shared" si="165"/>
        <v>0</v>
      </c>
      <c r="AO191" s="24">
        <f t="shared" si="165"/>
        <v>0</v>
      </c>
      <c r="AP191" s="24">
        <f t="shared" si="165"/>
        <v>0</v>
      </c>
      <c r="AQ191" s="24">
        <f t="shared" si="165"/>
        <v>0</v>
      </c>
      <c r="AR191" s="24">
        <f t="shared" si="165"/>
        <v>0</v>
      </c>
      <c r="AS191" s="24">
        <f t="shared" si="165"/>
        <v>0</v>
      </c>
      <c r="AT191" s="24">
        <f t="shared" si="165"/>
        <v>0</v>
      </c>
      <c r="AU191" s="24">
        <f t="shared" si="165"/>
        <v>0</v>
      </c>
      <c r="AV191" s="24">
        <f t="shared" si="166"/>
        <v>0</v>
      </c>
      <c r="AW191" s="24">
        <f t="shared" si="166"/>
        <v>0</v>
      </c>
      <c r="AX191" s="24">
        <f t="shared" si="166"/>
        <v>0</v>
      </c>
      <c r="AY191" s="24">
        <f t="shared" si="166"/>
        <v>0</v>
      </c>
      <c r="AZ191" s="24">
        <f t="shared" si="166"/>
        <v>0</v>
      </c>
      <c r="BA191" s="24">
        <f t="shared" si="166"/>
        <v>0</v>
      </c>
      <c r="BB191" s="24">
        <f t="shared" si="166"/>
        <v>0</v>
      </c>
      <c r="BC191" s="24">
        <f t="shared" si="166"/>
        <v>0</v>
      </c>
      <c r="BD191" s="24">
        <f t="shared" si="166"/>
        <v>0</v>
      </c>
      <c r="BE191" s="24">
        <f t="shared" si="166"/>
        <v>0</v>
      </c>
      <c r="BF191" s="24">
        <f t="shared" si="167"/>
        <v>0</v>
      </c>
      <c r="BG191" s="24">
        <f t="shared" si="167"/>
        <v>0</v>
      </c>
      <c r="BH191" s="24">
        <f t="shared" si="167"/>
        <v>0</v>
      </c>
      <c r="BI191" s="24">
        <f t="shared" si="167"/>
        <v>0</v>
      </c>
      <c r="BJ191" s="40" t="s">
        <v>618</v>
      </c>
      <c r="BK191" s="22" t="s">
        <v>619</v>
      </c>
      <c r="BL191" s="49">
        <f t="shared" si="139"/>
        <v>0</v>
      </c>
    </row>
    <row r="192" spans="1:70" ht="34.5" hidden="1" customHeight="1">
      <c r="A192" s="39" t="s">
        <v>618</v>
      </c>
      <c r="B192" s="22" t="s">
        <v>619</v>
      </c>
      <c r="C192" s="76">
        <v>266</v>
      </c>
      <c r="D192" s="34" t="s">
        <v>633</v>
      </c>
      <c r="E192" s="45">
        <v>999.16983986836544</v>
      </c>
      <c r="F192" s="23">
        <f t="shared" si="110"/>
        <v>99.916983986836556</v>
      </c>
      <c r="G192" s="23">
        <f t="shared" si="111"/>
        <v>18.984226957498947</v>
      </c>
      <c r="H192" s="23">
        <f t="shared" si="112"/>
        <v>1118.0710508127011</v>
      </c>
      <c r="J192" s="179">
        <f t="shared" si="113"/>
        <v>34</v>
      </c>
      <c r="K192" s="10">
        <v>10</v>
      </c>
      <c r="L192" s="10">
        <v>1</v>
      </c>
      <c r="M192" s="10">
        <v>1</v>
      </c>
      <c r="N192" s="10">
        <v>1</v>
      </c>
      <c r="O192" s="10">
        <v>1</v>
      </c>
      <c r="P192" s="10">
        <v>1</v>
      </c>
      <c r="Q192" s="10">
        <v>1</v>
      </c>
      <c r="R192" s="10">
        <v>1</v>
      </c>
      <c r="S192" s="10">
        <v>1</v>
      </c>
      <c r="T192" s="10">
        <v>1</v>
      </c>
      <c r="U192" s="10">
        <v>1</v>
      </c>
      <c r="V192" s="10">
        <v>1</v>
      </c>
      <c r="W192" s="10">
        <v>1</v>
      </c>
      <c r="X192" s="10">
        <v>1</v>
      </c>
      <c r="Y192" s="10">
        <v>1</v>
      </c>
      <c r="Z192" s="10">
        <v>1</v>
      </c>
      <c r="AA192" s="10">
        <v>1</v>
      </c>
      <c r="AB192" s="10">
        <v>1</v>
      </c>
      <c r="AC192" s="10">
        <v>1</v>
      </c>
      <c r="AD192" s="10">
        <v>1</v>
      </c>
      <c r="AE192" s="10">
        <v>1</v>
      </c>
      <c r="AF192" s="10">
        <v>1</v>
      </c>
      <c r="AG192" s="10">
        <v>1</v>
      </c>
      <c r="AH192" s="10">
        <v>1</v>
      </c>
      <c r="AI192" s="10">
        <v>1</v>
      </c>
      <c r="AK192" s="24">
        <f>+H192*K192</f>
        <v>11180.710508127011</v>
      </c>
      <c r="AL192" s="24">
        <f t="shared" si="165"/>
        <v>1118.0710508127011</v>
      </c>
      <c r="AM192" s="24">
        <f t="shared" si="165"/>
        <v>1118.0710508127011</v>
      </c>
      <c r="AN192" s="24">
        <f t="shared" si="165"/>
        <v>1118.0710508127011</v>
      </c>
      <c r="AO192" s="24">
        <f t="shared" si="165"/>
        <v>1118.0710508127011</v>
      </c>
      <c r="AP192" s="24">
        <f t="shared" si="165"/>
        <v>1118.0710508127011</v>
      </c>
      <c r="AQ192" s="24">
        <f t="shared" si="165"/>
        <v>1118.0710508127011</v>
      </c>
      <c r="AR192" s="24">
        <f t="shared" si="165"/>
        <v>1118.0710508127011</v>
      </c>
      <c r="AS192" s="24">
        <f t="shared" si="165"/>
        <v>1118.0710508127011</v>
      </c>
      <c r="AT192" s="24">
        <f t="shared" si="165"/>
        <v>1118.0710508127011</v>
      </c>
      <c r="AU192" s="24">
        <f t="shared" si="165"/>
        <v>1118.0710508127011</v>
      </c>
      <c r="AV192" s="24">
        <f t="shared" si="166"/>
        <v>1118.0710508127011</v>
      </c>
      <c r="AW192" s="24">
        <f t="shared" si="166"/>
        <v>1118.0710508127011</v>
      </c>
      <c r="AX192" s="24">
        <f t="shared" si="166"/>
        <v>1118.0710508127011</v>
      </c>
      <c r="AY192" s="24">
        <f t="shared" si="166"/>
        <v>1118.0710508127011</v>
      </c>
      <c r="AZ192" s="24">
        <f t="shared" si="166"/>
        <v>1118.0710508127011</v>
      </c>
      <c r="BA192" s="24">
        <f t="shared" si="166"/>
        <v>1118.0710508127011</v>
      </c>
      <c r="BB192" s="24">
        <f t="shared" si="166"/>
        <v>1118.0710508127011</v>
      </c>
      <c r="BC192" s="24">
        <f t="shared" si="166"/>
        <v>1118.0710508127011</v>
      </c>
      <c r="BD192" s="24">
        <f t="shared" si="166"/>
        <v>1118.0710508127011</v>
      </c>
      <c r="BE192" s="24">
        <f t="shared" si="166"/>
        <v>1118.0710508127011</v>
      </c>
      <c r="BF192" s="24">
        <f t="shared" si="167"/>
        <v>1118.0710508127011</v>
      </c>
      <c r="BG192" s="24">
        <f t="shared" si="167"/>
        <v>1118.0710508127011</v>
      </c>
      <c r="BH192" s="24">
        <f t="shared" si="167"/>
        <v>1118.0710508127011</v>
      </c>
      <c r="BI192" s="24">
        <f t="shared" si="167"/>
        <v>1118.0710508127011</v>
      </c>
      <c r="BJ192" s="40" t="s">
        <v>618</v>
      </c>
      <c r="BK192" s="22" t="s">
        <v>619</v>
      </c>
      <c r="BL192" s="49">
        <f t="shared" si="139"/>
        <v>38014.415727631836</v>
      </c>
      <c r="BM192" s="50">
        <v>5328.9058126312802</v>
      </c>
    </row>
    <row r="193" spans="1:64" ht="34.5" hidden="1" customHeight="1">
      <c r="A193" s="39" t="s">
        <v>618</v>
      </c>
      <c r="B193" s="22" t="s">
        <v>619</v>
      </c>
      <c r="C193" s="21">
        <v>266</v>
      </c>
      <c r="D193" s="34" t="s">
        <v>633</v>
      </c>
      <c r="E193" s="46">
        <v>5831</v>
      </c>
      <c r="F193" s="23">
        <f t="shared" si="110"/>
        <v>583.1</v>
      </c>
      <c r="G193" s="23">
        <f t="shared" si="111"/>
        <v>110.789</v>
      </c>
      <c r="H193" s="23">
        <f t="shared" si="112"/>
        <v>6524.8890000000001</v>
      </c>
      <c r="J193" s="10">
        <f t="shared" si="113"/>
        <v>0</v>
      </c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K193" s="24">
        <f t="shared" ref="AK193:BI193" si="168">+K193*$H193</f>
        <v>0</v>
      </c>
      <c r="AL193" s="24">
        <f t="shared" si="168"/>
        <v>0</v>
      </c>
      <c r="AM193" s="24">
        <f t="shared" si="168"/>
        <v>0</v>
      </c>
      <c r="AN193" s="24">
        <f t="shared" si="168"/>
        <v>0</v>
      </c>
      <c r="AO193" s="24">
        <f t="shared" si="168"/>
        <v>0</v>
      </c>
      <c r="AP193" s="24">
        <f t="shared" si="168"/>
        <v>0</v>
      </c>
      <c r="AQ193" s="24">
        <f t="shared" si="168"/>
        <v>0</v>
      </c>
      <c r="AR193" s="24">
        <f t="shared" si="168"/>
        <v>0</v>
      </c>
      <c r="AS193" s="24">
        <f t="shared" si="168"/>
        <v>0</v>
      </c>
      <c r="AT193" s="24">
        <f t="shared" si="168"/>
        <v>0</v>
      </c>
      <c r="AU193" s="24">
        <f t="shared" si="168"/>
        <v>0</v>
      </c>
      <c r="AV193" s="24">
        <f t="shared" si="168"/>
        <v>0</v>
      </c>
      <c r="AW193" s="24">
        <f t="shared" si="168"/>
        <v>0</v>
      </c>
      <c r="AX193" s="24">
        <f t="shared" si="168"/>
        <v>0</v>
      </c>
      <c r="AY193" s="24">
        <f t="shared" si="168"/>
        <v>0</v>
      </c>
      <c r="AZ193" s="24">
        <f t="shared" si="168"/>
        <v>0</v>
      </c>
      <c r="BA193" s="24">
        <f t="shared" si="168"/>
        <v>0</v>
      </c>
      <c r="BB193" s="24">
        <f t="shared" si="168"/>
        <v>0</v>
      </c>
      <c r="BC193" s="24">
        <f t="shared" si="168"/>
        <v>0</v>
      </c>
      <c r="BD193" s="24">
        <f t="shared" si="168"/>
        <v>0</v>
      </c>
      <c r="BE193" s="24">
        <f t="shared" si="168"/>
        <v>0</v>
      </c>
      <c r="BF193" s="24">
        <f t="shared" si="168"/>
        <v>0</v>
      </c>
      <c r="BG193" s="24">
        <f t="shared" si="168"/>
        <v>0</v>
      </c>
      <c r="BH193" s="24">
        <f t="shared" si="168"/>
        <v>0</v>
      </c>
      <c r="BI193" s="24">
        <f t="shared" si="168"/>
        <v>0</v>
      </c>
      <c r="BJ193" s="40" t="s">
        <v>618</v>
      </c>
      <c r="BK193" s="22" t="s">
        <v>619</v>
      </c>
      <c r="BL193" s="49">
        <f t="shared" si="139"/>
        <v>0</v>
      </c>
    </row>
    <row r="194" spans="1:64" ht="34.5" hidden="1" customHeight="1">
      <c r="A194" s="39" t="s">
        <v>618</v>
      </c>
      <c r="B194" s="22" t="s">
        <v>619</v>
      </c>
      <c r="C194" s="76">
        <v>272</v>
      </c>
      <c r="D194" s="34" t="s">
        <v>634</v>
      </c>
      <c r="E194" s="45">
        <v>679.6678561895277</v>
      </c>
      <c r="F194" s="23">
        <f t="shared" ref="F194:F253" si="169">+E194*10%</f>
        <v>67.96678561895277</v>
      </c>
      <c r="G194" s="23">
        <f t="shared" ref="G194:G253" si="170">+F194*19%</f>
        <v>12.913689267601026</v>
      </c>
      <c r="H194" s="23">
        <f t="shared" ref="H194:H253" si="171">+E194+F194+G194</f>
        <v>760.54833107608147</v>
      </c>
      <c r="J194" s="179">
        <f t="shared" ref="J194:J253" si="172">SUM(K194:AI194)</f>
        <v>10</v>
      </c>
      <c r="K194" s="10">
        <v>10</v>
      </c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K194" s="24">
        <f>+H194*K194</f>
        <v>7605.4833107608147</v>
      </c>
      <c r="AL194" s="24">
        <f t="shared" si="165"/>
        <v>0</v>
      </c>
      <c r="AM194" s="24">
        <f t="shared" si="165"/>
        <v>0</v>
      </c>
      <c r="AN194" s="24">
        <f t="shared" si="165"/>
        <v>0</v>
      </c>
      <c r="AO194" s="24">
        <f t="shared" si="165"/>
        <v>0</v>
      </c>
      <c r="AP194" s="24">
        <f t="shared" si="165"/>
        <v>0</v>
      </c>
      <c r="AQ194" s="24">
        <f t="shared" si="165"/>
        <v>0</v>
      </c>
      <c r="AR194" s="24">
        <f t="shared" si="165"/>
        <v>0</v>
      </c>
      <c r="AS194" s="24">
        <f t="shared" si="165"/>
        <v>0</v>
      </c>
      <c r="AT194" s="24">
        <f t="shared" si="165"/>
        <v>0</v>
      </c>
      <c r="AU194" s="24">
        <f t="shared" si="165"/>
        <v>0</v>
      </c>
      <c r="AV194" s="24">
        <f t="shared" si="166"/>
        <v>0</v>
      </c>
      <c r="AW194" s="24">
        <f t="shared" si="166"/>
        <v>0</v>
      </c>
      <c r="AX194" s="24">
        <f t="shared" si="166"/>
        <v>0</v>
      </c>
      <c r="AY194" s="24">
        <f t="shared" si="166"/>
        <v>0</v>
      </c>
      <c r="AZ194" s="24">
        <f t="shared" si="166"/>
        <v>0</v>
      </c>
      <c r="BA194" s="24">
        <f t="shared" si="166"/>
        <v>0</v>
      </c>
      <c r="BB194" s="24">
        <f t="shared" si="166"/>
        <v>0</v>
      </c>
      <c r="BC194" s="24">
        <f t="shared" si="166"/>
        <v>0</v>
      </c>
      <c r="BD194" s="24">
        <f t="shared" si="166"/>
        <v>0</v>
      </c>
      <c r="BE194" s="24">
        <f t="shared" si="166"/>
        <v>0</v>
      </c>
      <c r="BF194" s="24">
        <f t="shared" si="167"/>
        <v>0</v>
      </c>
      <c r="BG194" s="24">
        <f t="shared" si="167"/>
        <v>0</v>
      </c>
      <c r="BH194" s="24">
        <f t="shared" si="167"/>
        <v>0</v>
      </c>
      <c r="BI194" s="24">
        <f t="shared" si="167"/>
        <v>0</v>
      </c>
      <c r="BJ194" s="40" t="s">
        <v>618</v>
      </c>
      <c r="BK194" s="22" t="s">
        <v>619</v>
      </c>
      <c r="BL194" s="49">
        <f t="shared" ref="BL194:BL253" si="173">SUM(AK194:BI194)</f>
        <v>7605.4833107608147</v>
      </c>
    </row>
    <row r="195" spans="1:64" ht="34.5" hidden="1" customHeight="1">
      <c r="A195" s="39" t="s">
        <v>618</v>
      </c>
      <c r="B195" s="22" t="s">
        <v>619</v>
      </c>
      <c r="C195" s="21">
        <v>272</v>
      </c>
      <c r="D195" s="34" t="s">
        <v>634</v>
      </c>
      <c r="E195" s="46">
        <v>3389</v>
      </c>
      <c r="F195" s="23">
        <f t="shared" si="169"/>
        <v>338.90000000000003</v>
      </c>
      <c r="G195" s="23">
        <f t="shared" si="170"/>
        <v>64.391000000000005</v>
      </c>
      <c r="H195" s="23">
        <f t="shared" si="171"/>
        <v>3792.2910000000002</v>
      </c>
      <c r="J195" s="10">
        <f t="shared" si="172"/>
        <v>0</v>
      </c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K195" s="24">
        <f>+K195*$H195</f>
        <v>0</v>
      </c>
      <c r="AL195" s="24">
        <f t="shared" ref="AL195:AU200" si="174">+L195*$H195</f>
        <v>0</v>
      </c>
      <c r="AM195" s="24">
        <f t="shared" si="174"/>
        <v>0</v>
      </c>
      <c r="AN195" s="24">
        <f t="shared" si="174"/>
        <v>0</v>
      </c>
      <c r="AO195" s="24">
        <f t="shared" si="174"/>
        <v>0</v>
      </c>
      <c r="AP195" s="24">
        <f t="shared" si="174"/>
        <v>0</v>
      </c>
      <c r="AQ195" s="24">
        <f t="shared" si="174"/>
        <v>0</v>
      </c>
      <c r="AR195" s="24">
        <f t="shared" si="174"/>
        <v>0</v>
      </c>
      <c r="AS195" s="24">
        <f t="shared" si="174"/>
        <v>0</v>
      </c>
      <c r="AT195" s="24">
        <f t="shared" si="174"/>
        <v>0</v>
      </c>
      <c r="AU195" s="24">
        <f t="shared" si="174"/>
        <v>0</v>
      </c>
      <c r="AV195" s="24">
        <f t="shared" ref="AV195:BE200" si="175">+V195*$H195</f>
        <v>0</v>
      </c>
      <c r="AW195" s="24">
        <f t="shared" si="175"/>
        <v>0</v>
      </c>
      <c r="AX195" s="24">
        <f t="shared" si="175"/>
        <v>0</v>
      </c>
      <c r="AY195" s="24">
        <f t="shared" si="175"/>
        <v>0</v>
      </c>
      <c r="AZ195" s="24">
        <f t="shared" si="175"/>
        <v>0</v>
      </c>
      <c r="BA195" s="24">
        <f t="shared" si="175"/>
        <v>0</v>
      </c>
      <c r="BB195" s="24">
        <f t="shared" si="175"/>
        <v>0</v>
      </c>
      <c r="BC195" s="24">
        <f t="shared" si="175"/>
        <v>0</v>
      </c>
      <c r="BD195" s="24">
        <f t="shared" si="175"/>
        <v>0</v>
      </c>
      <c r="BE195" s="24">
        <f t="shared" si="175"/>
        <v>0</v>
      </c>
      <c r="BF195" s="24">
        <f t="shared" ref="BF195:BI200" si="176">+AF195*$H195</f>
        <v>0</v>
      </c>
      <c r="BG195" s="24">
        <f t="shared" si="176"/>
        <v>0</v>
      </c>
      <c r="BH195" s="24">
        <f t="shared" si="176"/>
        <v>0</v>
      </c>
      <c r="BI195" s="24">
        <f t="shared" si="176"/>
        <v>0</v>
      </c>
      <c r="BJ195" s="40" t="s">
        <v>618</v>
      </c>
      <c r="BK195" s="22" t="s">
        <v>619</v>
      </c>
      <c r="BL195" s="49">
        <f t="shared" si="173"/>
        <v>0</v>
      </c>
    </row>
    <row r="196" spans="1:64" ht="34.5" hidden="1" customHeight="1">
      <c r="A196" s="39" t="s">
        <v>618</v>
      </c>
      <c r="B196" s="22" t="s">
        <v>619</v>
      </c>
      <c r="C196" s="76">
        <v>276</v>
      </c>
      <c r="D196" s="34" t="s">
        <v>635</v>
      </c>
      <c r="E196" s="45">
        <v>1564.3149071028811</v>
      </c>
      <c r="F196" s="23">
        <f t="shared" si="169"/>
        <v>156.43149071028813</v>
      </c>
      <c r="G196" s="23">
        <f t="shared" si="170"/>
        <v>29.721983234954745</v>
      </c>
      <c r="H196" s="23">
        <f t="shared" si="171"/>
        <v>1750.4683810481238</v>
      </c>
      <c r="J196" s="179">
        <f t="shared" si="172"/>
        <v>10</v>
      </c>
      <c r="K196" s="10">
        <v>10</v>
      </c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K196" s="24">
        <f>+H196*K196</f>
        <v>17504.683810481238</v>
      </c>
      <c r="AL196" s="24">
        <f t="shared" si="165"/>
        <v>0</v>
      </c>
      <c r="AM196" s="24">
        <f t="shared" si="165"/>
        <v>0</v>
      </c>
      <c r="AN196" s="24">
        <f t="shared" si="165"/>
        <v>0</v>
      </c>
      <c r="AO196" s="24">
        <f t="shared" si="165"/>
        <v>0</v>
      </c>
      <c r="AP196" s="24">
        <f t="shared" si="165"/>
        <v>0</v>
      </c>
      <c r="AQ196" s="24">
        <f t="shared" si="165"/>
        <v>0</v>
      </c>
      <c r="AR196" s="24">
        <f t="shared" si="165"/>
        <v>0</v>
      </c>
      <c r="AS196" s="24">
        <f t="shared" si="165"/>
        <v>0</v>
      </c>
      <c r="AT196" s="24">
        <f t="shared" si="165"/>
        <v>0</v>
      </c>
      <c r="AU196" s="24">
        <f t="shared" si="165"/>
        <v>0</v>
      </c>
      <c r="AV196" s="24">
        <f t="shared" si="166"/>
        <v>0</v>
      </c>
      <c r="AW196" s="24">
        <f t="shared" si="166"/>
        <v>0</v>
      </c>
      <c r="AX196" s="24">
        <f t="shared" si="166"/>
        <v>0</v>
      </c>
      <c r="AY196" s="24">
        <f t="shared" si="166"/>
        <v>0</v>
      </c>
      <c r="AZ196" s="24">
        <f t="shared" si="166"/>
        <v>0</v>
      </c>
      <c r="BA196" s="24">
        <f t="shared" si="166"/>
        <v>0</v>
      </c>
      <c r="BB196" s="24">
        <f t="shared" si="166"/>
        <v>0</v>
      </c>
      <c r="BC196" s="24">
        <f t="shared" si="166"/>
        <v>0</v>
      </c>
      <c r="BD196" s="24">
        <f t="shared" si="166"/>
        <v>0</v>
      </c>
      <c r="BE196" s="24">
        <f t="shared" si="166"/>
        <v>0</v>
      </c>
      <c r="BF196" s="24">
        <f t="shared" si="167"/>
        <v>0</v>
      </c>
      <c r="BG196" s="24">
        <f t="shared" si="167"/>
        <v>0</v>
      </c>
      <c r="BH196" s="24">
        <f t="shared" si="167"/>
        <v>0</v>
      </c>
      <c r="BI196" s="24">
        <f t="shared" si="167"/>
        <v>0</v>
      </c>
      <c r="BJ196" s="40" t="s">
        <v>618</v>
      </c>
      <c r="BK196" s="22" t="s">
        <v>619</v>
      </c>
      <c r="BL196" s="49">
        <f t="shared" si="173"/>
        <v>17504.683810481238</v>
      </c>
    </row>
    <row r="197" spans="1:64" ht="34.5" hidden="1" customHeight="1">
      <c r="A197" s="39" t="s">
        <v>618</v>
      </c>
      <c r="B197" s="22" t="s">
        <v>619</v>
      </c>
      <c r="C197" s="21">
        <v>276</v>
      </c>
      <c r="D197" s="34" t="s">
        <v>635</v>
      </c>
      <c r="E197" s="46">
        <v>6832</v>
      </c>
      <c r="F197" s="23">
        <f t="shared" si="169"/>
        <v>683.2</v>
      </c>
      <c r="G197" s="23">
        <f t="shared" si="170"/>
        <v>129.80800000000002</v>
      </c>
      <c r="H197" s="23">
        <f t="shared" si="171"/>
        <v>7645.0079999999998</v>
      </c>
      <c r="J197" s="10">
        <f t="shared" si="172"/>
        <v>0</v>
      </c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K197" s="24">
        <f>+K197*$H197</f>
        <v>0</v>
      </c>
      <c r="AL197" s="24">
        <f t="shared" si="174"/>
        <v>0</v>
      </c>
      <c r="AM197" s="24">
        <f t="shared" si="174"/>
        <v>0</v>
      </c>
      <c r="AN197" s="24">
        <f t="shared" si="174"/>
        <v>0</v>
      </c>
      <c r="AO197" s="24">
        <f t="shared" si="174"/>
        <v>0</v>
      </c>
      <c r="AP197" s="24">
        <f t="shared" si="174"/>
        <v>0</v>
      </c>
      <c r="AQ197" s="24">
        <f t="shared" si="174"/>
        <v>0</v>
      </c>
      <c r="AR197" s="24">
        <f t="shared" si="174"/>
        <v>0</v>
      </c>
      <c r="AS197" s="24">
        <f t="shared" si="174"/>
        <v>0</v>
      </c>
      <c r="AT197" s="24">
        <f t="shared" si="174"/>
        <v>0</v>
      </c>
      <c r="AU197" s="24">
        <f t="shared" si="174"/>
        <v>0</v>
      </c>
      <c r="AV197" s="24">
        <f t="shared" si="175"/>
        <v>0</v>
      </c>
      <c r="AW197" s="24">
        <f t="shared" si="175"/>
        <v>0</v>
      </c>
      <c r="AX197" s="24">
        <f t="shared" si="175"/>
        <v>0</v>
      </c>
      <c r="AY197" s="24">
        <f t="shared" si="175"/>
        <v>0</v>
      </c>
      <c r="AZ197" s="24">
        <f t="shared" si="175"/>
        <v>0</v>
      </c>
      <c r="BA197" s="24">
        <f t="shared" si="175"/>
        <v>0</v>
      </c>
      <c r="BB197" s="24">
        <f t="shared" si="175"/>
        <v>0</v>
      </c>
      <c r="BC197" s="24">
        <f t="shared" si="175"/>
        <v>0</v>
      </c>
      <c r="BD197" s="24">
        <f t="shared" si="175"/>
        <v>0</v>
      </c>
      <c r="BE197" s="24">
        <f t="shared" si="175"/>
        <v>0</v>
      </c>
      <c r="BF197" s="24">
        <f t="shared" si="176"/>
        <v>0</v>
      </c>
      <c r="BG197" s="24">
        <f t="shared" si="176"/>
        <v>0</v>
      </c>
      <c r="BH197" s="24">
        <f t="shared" si="176"/>
        <v>0</v>
      </c>
      <c r="BI197" s="24">
        <f t="shared" si="176"/>
        <v>0</v>
      </c>
      <c r="BJ197" s="40" t="s">
        <v>618</v>
      </c>
      <c r="BK197" s="22" t="s">
        <v>619</v>
      </c>
      <c r="BL197" s="49">
        <f t="shared" si="173"/>
        <v>0</v>
      </c>
    </row>
    <row r="198" spans="1:64" ht="34.5" hidden="1" customHeight="1">
      <c r="A198" s="10" t="s">
        <v>618</v>
      </c>
      <c r="B198" s="26" t="s">
        <v>619</v>
      </c>
      <c r="C198" s="76">
        <v>280</v>
      </c>
      <c r="D198" s="34" t="s">
        <v>636</v>
      </c>
      <c r="E198" s="45">
        <v>2081.3272079650005</v>
      </c>
      <c r="F198" s="23">
        <f t="shared" si="169"/>
        <v>208.13272079650005</v>
      </c>
      <c r="G198" s="23">
        <f t="shared" si="170"/>
        <v>39.545216951335007</v>
      </c>
      <c r="H198" s="23">
        <f t="shared" si="171"/>
        <v>2329.0051457128357</v>
      </c>
      <c r="J198" s="10">
        <f t="shared" si="172"/>
        <v>0</v>
      </c>
      <c r="K198" s="6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K198" s="24">
        <f>+K198*$H198</f>
        <v>0</v>
      </c>
      <c r="AL198" s="24">
        <f t="shared" si="174"/>
        <v>0</v>
      </c>
      <c r="AM198" s="24">
        <f t="shared" si="174"/>
        <v>0</v>
      </c>
      <c r="AN198" s="24">
        <f t="shared" si="174"/>
        <v>0</v>
      </c>
      <c r="AO198" s="24">
        <f t="shared" si="174"/>
        <v>0</v>
      </c>
      <c r="AP198" s="24">
        <f t="shared" si="174"/>
        <v>0</v>
      </c>
      <c r="AQ198" s="24">
        <f t="shared" si="174"/>
        <v>0</v>
      </c>
      <c r="AR198" s="24">
        <f t="shared" si="174"/>
        <v>0</v>
      </c>
      <c r="AS198" s="24">
        <f t="shared" si="174"/>
        <v>0</v>
      </c>
      <c r="AT198" s="24">
        <f t="shared" si="174"/>
        <v>0</v>
      </c>
      <c r="AU198" s="24">
        <f t="shared" si="174"/>
        <v>0</v>
      </c>
      <c r="AV198" s="24">
        <f t="shared" si="175"/>
        <v>0</v>
      </c>
      <c r="AW198" s="24">
        <f t="shared" si="175"/>
        <v>0</v>
      </c>
      <c r="AX198" s="24">
        <f t="shared" si="175"/>
        <v>0</v>
      </c>
      <c r="AY198" s="24">
        <f t="shared" si="175"/>
        <v>0</v>
      </c>
      <c r="AZ198" s="24">
        <f t="shared" si="175"/>
        <v>0</v>
      </c>
      <c r="BA198" s="24">
        <f t="shared" si="175"/>
        <v>0</v>
      </c>
      <c r="BB198" s="24">
        <f t="shared" si="175"/>
        <v>0</v>
      </c>
      <c r="BC198" s="24">
        <f t="shared" si="175"/>
        <v>0</v>
      </c>
      <c r="BD198" s="24">
        <f t="shared" si="175"/>
        <v>0</v>
      </c>
      <c r="BE198" s="24">
        <f t="shared" si="175"/>
        <v>0</v>
      </c>
      <c r="BF198" s="24">
        <f t="shared" si="176"/>
        <v>0</v>
      </c>
      <c r="BG198" s="24">
        <f t="shared" si="176"/>
        <v>0</v>
      </c>
      <c r="BH198" s="24">
        <f t="shared" si="176"/>
        <v>0</v>
      </c>
      <c r="BI198" s="24">
        <f t="shared" si="176"/>
        <v>0</v>
      </c>
      <c r="BJ198" s="20" t="s">
        <v>618</v>
      </c>
      <c r="BK198" s="26" t="s">
        <v>619</v>
      </c>
      <c r="BL198" s="49">
        <f t="shared" si="173"/>
        <v>0</v>
      </c>
    </row>
    <row r="199" spans="1:64" ht="34.5" hidden="1" customHeight="1">
      <c r="A199" s="10" t="s">
        <v>618</v>
      </c>
      <c r="B199" s="26" t="s">
        <v>619</v>
      </c>
      <c r="C199" s="21">
        <v>280</v>
      </c>
      <c r="D199" s="34" t="s">
        <v>636</v>
      </c>
      <c r="E199" s="46">
        <v>54035</v>
      </c>
      <c r="F199" s="23">
        <f t="shared" si="169"/>
        <v>5403.5</v>
      </c>
      <c r="G199" s="23">
        <f t="shared" si="170"/>
        <v>1026.665</v>
      </c>
      <c r="H199" s="23">
        <f t="shared" si="171"/>
        <v>60465.165000000001</v>
      </c>
      <c r="J199" s="10">
        <f t="shared" si="172"/>
        <v>0</v>
      </c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K199" s="24">
        <f>+K199*$H199</f>
        <v>0</v>
      </c>
      <c r="AL199" s="24">
        <f t="shared" si="174"/>
        <v>0</v>
      </c>
      <c r="AM199" s="24">
        <f t="shared" si="174"/>
        <v>0</v>
      </c>
      <c r="AN199" s="24">
        <f t="shared" si="174"/>
        <v>0</v>
      </c>
      <c r="AO199" s="24">
        <f t="shared" si="174"/>
        <v>0</v>
      </c>
      <c r="AP199" s="24">
        <f t="shared" si="174"/>
        <v>0</v>
      </c>
      <c r="AQ199" s="24">
        <f t="shared" si="174"/>
        <v>0</v>
      </c>
      <c r="AR199" s="24">
        <f t="shared" si="174"/>
        <v>0</v>
      </c>
      <c r="AS199" s="24">
        <f t="shared" si="174"/>
        <v>0</v>
      </c>
      <c r="AT199" s="24">
        <f t="shared" si="174"/>
        <v>0</v>
      </c>
      <c r="AU199" s="24">
        <f t="shared" si="174"/>
        <v>0</v>
      </c>
      <c r="AV199" s="24">
        <f t="shared" si="175"/>
        <v>0</v>
      </c>
      <c r="AW199" s="24">
        <f t="shared" si="175"/>
        <v>0</v>
      </c>
      <c r="AX199" s="24">
        <f t="shared" si="175"/>
        <v>0</v>
      </c>
      <c r="AY199" s="24">
        <f t="shared" si="175"/>
        <v>0</v>
      </c>
      <c r="AZ199" s="24">
        <f t="shared" si="175"/>
        <v>0</v>
      </c>
      <c r="BA199" s="24">
        <f t="shared" si="175"/>
        <v>0</v>
      </c>
      <c r="BB199" s="24">
        <f t="shared" si="175"/>
        <v>0</v>
      </c>
      <c r="BC199" s="24">
        <f t="shared" si="175"/>
        <v>0</v>
      </c>
      <c r="BD199" s="24">
        <f t="shared" si="175"/>
        <v>0</v>
      </c>
      <c r="BE199" s="24">
        <f t="shared" si="175"/>
        <v>0</v>
      </c>
      <c r="BF199" s="24">
        <f t="shared" si="176"/>
        <v>0</v>
      </c>
      <c r="BG199" s="24">
        <f t="shared" si="176"/>
        <v>0</v>
      </c>
      <c r="BH199" s="24">
        <f t="shared" si="176"/>
        <v>0</v>
      </c>
      <c r="BI199" s="24">
        <f t="shared" si="176"/>
        <v>0</v>
      </c>
      <c r="BJ199" s="20" t="s">
        <v>618</v>
      </c>
      <c r="BK199" s="26" t="s">
        <v>619</v>
      </c>
      <c r="BL199" s="49">
        <f t="shared" si="173"/>
        <v>0</v>
      </c>
    </row>
    <row r="200" spans="1:64" ht="34.5" hidden="1" customHeight="1">
      <c r="A200" s="10" t="s">
        <v>637</v>
      </c>
      <c r="B200" s="41" t="s">
        <v>638</v>
      </c>
      <c r="C200" s="76">
        <v>283</v>
      </c>
      <c r="D200" s="34" t="s">
        <v>639</v>
      </c>
      <c r="E200" s="45">
        <v>10314.831086722479</v>
      </c>
      <c r="F200" s="23">
        <f t="shared" si="169"/>
        <v>1031.4831086722479</v>
      </c>
      <c r="G200" s="23">
        <f t="shared" si="170"/>
        <v>195.98179064772711</v>
      </c>
      <c r="H200" s="23">
        <f t="shared" si="171"/>
        <v>11542.295986042454</v>
      </c>
      <c r="J200" s="179">
        <f t="shared" si="172"/>
        <v>70</v>
      </c>
      <c r="K200" s="10">
        <v>12</v>
      </c>
      <c r="L200" s="10">
        <v>5</v>
      </c>
      <c r="M200" s="10">
        <v>3</v>
      </c>
      <c r="N200" s="10">
        <v>1</v>
      </c>
      <c r="O200" s="10">
        <v>3</v>
      </c>
      <c r="P200" s="10">
        <v>3</v>
      </c>
      <c r="Q200" s="10">
        <v>3</v>
      </c>
      <c r="R200" s="10">
        <v>3</v>
      </c>
      <c r="S200" s="10">
        <v>3</v>
      </c>
      <c r="T200" s="10">
        <v>3</v>
      </c>
      <c r="U200" s="10">
        <v>2</v>
      </c>
      <c r="V200" s="10">
        <v>2</v>
      </c>
      <c r="W200" s="10">
        <v>2</v>
      </c>
      <c r="X200" s="10">
        <v>2</v>
      </c>
      <c r="Y200" s="10">
        <v>2</v>
      </c>
      <c r="Z200" s="10">
        <v>2</v>
      </c>
      <c r="AA200" s="10">
        <v>2</v>
      </c>
      <c r="AB200" s="10">
        <v>3</v>
      </c>
      <c r="AC200" s="10">
        <v>2</v>
      </c>
      <c r="AD200" s="10">
        <v>2</v>
      </c>
      <c r="AE200" s="10">
        <v>2</v>
      </c>
      <c r="AF200" s="10">
        <v>2</v>
      </c>
      <c r="AG200" s="10">
        <v>2</v>
      </c>
      <c r="AH200" s="10">
        <v>2</v>
      </c>
      <c r="AI200" s="10">
        <v>2</v>
      </c>
      <c r="AK200" s="24">
        <f>+H200*K200</f>
        <v>138507.55183250946</v>
      </c>
      <c r="AL200" s="24">
        <f t="shared" si="174"/>
        <v>57711.47993021227</v>
      </c>
      <c r="AM200" s="24">
        <f t="shared" si="174"/>
        <v>34626.887958127365</v>
      </c>
      <c r="AN200" s="24">
        <f t="shared" si="174"/>
        <v>11542.295986042454</v>
      </c>
      <c r="AO200" s="24">
        <f t="shared" si="174"/>
        <v>34626.887958127365</v>
      </c>
      <c r="AP200" s="24">
        <f t="shared" si="174"/>
        <v>34626.887958127365</v>
      </c>
      <c r="AQ200" s="24">
        <f t="shared" si="174"/>
        <v>34626.887958127365</v>
      </c>
      <c r="AR200" s="24">
        <f t="shared" si="174"/>
        <v>34626.887958127365</v>
      </c>
      <c r="AS200" s="24">
        <f t="shared" si="174"/>
        <v>34626.887958127365</v>
      </c>
      <c r="AT200" s="24">
        <f t="shared" si="174"/>
        <v>34626.887958127365</v>
      </c>
      <c r="AU200" s="24">
        <f t="shared" si="174"/>
        <v>23084.591972084909</v>
      </c>
      <c r="AV200" s="24">
        <f t="shared" si="175"/>
        <v>23084.591972084909</v>
      </c>
      <c r="AW200" s="24">
        <f t="shared" si="175"/>
        <v>23084.591972084909</v>
      </c>
      <c r="AX200" s="24">
        <f t="shared" si="175"/>
        <v>23084.591972084909</v>
      </c>
      <c r="AY200" s="24">
        <f t="shared" si="175"/>
        <v>23084.591972084909</v>
      </c>
      <c r="AZ200" s="24">
        <f t="shared" si="175"/>
        <v>23084.591972084909</v>
      </c>
      <c r="BA200" s="24">
        <f t="shared" si="175"/>
        <v>23084.591972084909</v>
      </c>
      <c r="BB200" s="24">
        <f t="shared" si="175"/>
        <v>34626.887958127365</v>
      </c>
      <c r="BC200" s="24">
        <f t="shared" si="175"/>
        <v>23084.591972084909</v>
      </c>
      <c r="BD200" s="24">
        <f t="shared" si="175"/>
        <v>23084.591972084909</v>
      </c>
      <c r="BE200" s="24">
        <f t="shared" si="175"/>
        <v>23084.591972084909</v>
      </c>
      <c r="BF200" s="24">
        <f t="shared" si="176"/>
        <v>23084.591972084909</v>
      </c>
      <c r="BG200" s="24">
        <f t="shared" si="176"/>
        <v>23084.591972084909</v>
      </c>
      <c r="BH200" s="24">
        <f t="shared" si="176"/>
        <v>23084.591972084909</v>
      </c>
      <c r="BI200" s="24">
        <f t="shared" si="176"/>
        <v>23084.591972084909</v>
      </c>
      <c r="BJ200" s="20" t="s">
        <v>637</v>
      </c>
      <c r="BK200" s="41" t="s">
        <v>638</v>
      </c>
      <c r="BL200" s="49">
        <f t="shared" si="173"/>
        <v>807960.71902297228</v>
      </c>
    </row>
    <row r="201" spans="1:64" ht="34.5" hidden="1" customHeight="1">
      <c r="A201" s="10" t="s">
        <v>637</v>
      </c>
      <c r="B201" s="41" t="s">
        <v>638</v>
      </c>
      <c r="C201" s="21">
        <v>283</v>
      </c>
      <c r="D201" s="34" t="s">
        <v>639</v>
      </c>
      <c r="E201" s="46">
        <v>32697</v>
      </c>
      <c r="F201" s="23">
        <f t="shared" si="169"/>
        <v>3269.7000000000003</v>
      </c>
      <c r="G201" s="23">
        <f t="shared" si="170"/>
        <v>621.24300000000005</v>
      </c>
      <c r="H201" s="23">
        <f t="shared" si="171"/>
        <v>36587.942999999999</v>
      </c>
      <c r="J201" s="10">
        <f t="shared" si="172"/>
        <v>0</v>
      </c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K201" s="24">
        <f t="shared" ref="AK201:BI202" si="177">+K201*$H201</f>
        <v>0</v>
      </c>
      <c r="AL201" s="24">
        <f t="shared" si="177"/>
        <v>0</v>
      </c>
      <c r="AM201" s="24">
        <f t="shared" si="177"/>
        <v>0</v>
      </c>
      <c r="AN201" s="24">
        <f t="shared" si="177"/>
        <v>0</v>
      </c>
      <c r="AO201" s="24">
        <f t="shared" si="177"/>
        <v>0</v>
      </c>
      <c r="AP201" s="24">
        <f t="shared" si="177"/>
        <v>0</v>
      </c>
      <c r="AQ201" s="24">
        <f t="shared" si="177"/>
        <v>0</v>
      </c>
      <c r="AR201" s="24">
        <f t="shared" si="177"/>
        <v>0</v>
      </c>
      <c r="AS201" s="24">
        <f t="shared" si="177"/>
        <v>0</v>
      </c>
      <c r="AT201" s="24">
        <f t="shared" si="177"/>
        <v>0</v>
      </c>
      <c r="AU201" s="24">
        <f t="shared" si="177"/>
        <v>0</v>
      </c>
      <c r="AV201" s="24">
        <f t="shared" si="177"/>
        <v>0</v>
      </c>
      <c r="AW201" s="24">
        <f t="shared" si="177"/>
        <v>0</v>
      </c>
      <c r="AX201" s="24">
        <f t="shared" si="177"/>
        <v>0</v>
      </c>
      <c r="AY201" s="24">
        <f t="shared" si="177"/>
        <v>0</v>
      </c>
      <c r="AZ201" s="24">
        <f t="shared" si="177"/>
        <v>0</v>
      </c>
      <c r="BA201" s="24">
        <f t="shared" si="177"/>
        <v>0</v>
      </c>
      <c r="BB201" s="24">
        <f t="shared" si="177"/>
        <v>0</v>
      </c>
      <c r="BC201" s="24">
        <f t="shared" si="177"/>
        <v>0</v>
      </c>
      <c r="BD201" s="24">
        <f t="shared" si="177"/>
        <v>0</v>
      </c>
      <c r="BE201" s="24">
        <f t="shared" si="177"/>
        <v>0</v>
      </c>
      <c r="BF201" s="24">
        <f t="shared" si="177"/>
        <v>0</v>
      </c>
      <c r="BG201" s="24">
        <f t="shared" si="177"/>
        <v>0</v>
      </c>
      <c r="BH201" s="24">
        <f t="shared" si="177"/>
        <v>0</v>
      </c>
      <c r="BI201" s="24">
        <f t="shared" si="177"/>
        <v>0</v>
      </c>
      <c r="BJ201" s="20" t="s">
        <v>637</v>
      </c>
      <c r="BK201" s="41" t="s">
        <v>638</v>
      </c>
      <c r="BL201" s="49">
        <f t="shared" si="173"/>
        <v>0</v>
      </c>
    </row>
    <row r="202" spans="1:64" ht="34.5" hidden="1" customHeight="1">
      <c r="A202" s="10" t="s">
        <v>637</v>
      </c>
      <c r="B202" s="41" t="s">
        <v>638</v>
      </c>
      <c r="C202" s="76">
        <v>287</v>
      </c>
      <c r="D202" s="34" t="s">
        <v>640</v>
      </c>
      <c r="E202" s="45">
        <v>20130.18098792106</v>
      </c>
      <c r="F202" s="23">
        <f t="shared" si="169"/>
        <v>2013.018098792106</v>
      </c>
      <c r="G202" s="23">
        <f t="shared" si="170"/>
        <v>382.47343877050014</v>
      </c>
      <c r="H202" s="23">
        <f t="shared" si="171"/>
        <v>22525.672525483664</v>
      </c>
      <c r="J202" s="179">
        <f t="shared" si="172"/>
        <v>43</v>
      </c>
      <c r="K202" s="10">
        <v>7</v>
      </c>
      <c r="L202" s="10">
        <v>4</v>
      </c>
      <c r="M202" s="10">
        <v>1</v>
      </c>
      <c r="N202" s="10">
        <v>2</v>
      </c>
      <c r="O202" s="10">
        <v>2</v>
      </c>
      <c r="P202" s="10">
        <v>2</v>
      </c>
      <c r="Q202" s="10">
        <v>2</v>
      </c>
      <c r="R202" s="10">
        <v>2</v>
      </c>
      <c r="S202" s="10">
        <v>2</v>
      </c>
      <c r="T202" s="10">
        <v>2</v>
      </c>
      <c r="U202" s="10">
        <v>2</v>
      </c>
      <c r="V202" s="10">
        <v>1</v>
      </c>
      <c r="W202" s="10">
        <v>1</v>
      </c>
      <c r="X202" s="10">
        <v>1</v>
      </c>
      <c r="Y202" s="10">
        <v>1</v>
      </c>
      <c r="Z202" s="10">
        <v>1</v>
      </c>
      <c r="AA202" s="10">
        <v>1</v>
      </c>
      <c r="AB202" s="10">
        <v>2</v>
      </c>
      <c r="AC202" s="10">
        <v>1</v>
      </c>
      <c r="AD202" s="10">
        <v>1</v>
      </c>
      <c r="AE202" s="10">
        <v>1</v>
      </c>
      <c r="AF202" s="10">
        <v>1</v>
      </c>
      <c r="AG202" s="10">
        <v>1</v>
      </c>
      <c r="AH202" s="10">
        <v>1</v>
      </c>
      <c r="AI202" s="10">
        <v>1</v>
      </c>
      <c r="AK202" s="24">
        <f>+H202*K202</f>
        <v>157679.70767838566</v>
      </c>
      <c r="AL202" s="24">
        <f t="shared" si="177"/>
        <v>90102.690101934655</v>
      </c>
      <c r="AM202" s="24">
        <f t="shared" si="177"/>
        <v>22525.672525483664</v>
      </c>
      <c r="AN202" s="24">
        <f t="shared" si="177"/>
        <v>45051.345050967328</v>
      </c>
      <c r="AO202" s="24">
        <f t="shared" si="177"/>
        <v>45051.345050967328</v>
      </c>
      <c r="AP202" s="24">
        <f t="shared" si="177"/>
        <v>45051.345050967328</v>
      </c>
      <c r="AQ202" s="24">
        <f t="shared" si="177"/>
        <v>45051.345050967328</v>
      </c>
      <c r="AR202" s="24">
        <f t="shared" si="177"/>
        <v>45051.345050967328</v>
      </c>
      <c r="AS202" s="24">
        <f t="shared" si="177"/>
        <v>45051.345050967328</v>
      </c>
      <c r="AT202" s="24">
        <f t="shared" si="177"/>
        <v>45051.345050967328</v>
      </c>
      <c r="AU202" s="24">
        <f t="shared" si="177"/>
        <v>45051.345050967328</v>
      </c>
      <c r="AV202" s="24">
        <f t="shared" si="177"/>
        <v>22525.672525483664</v>
      </c>
      <c r="AW202" s="24">
        <f t="shared" si="177"/>
        <v>22525.672525483664</v>
      </c>
      <c r="AX202" s="24">
        <f t="shared" si="177"/>
        <v>22525.672525483664</v>
      </c>
      <c r="AY202" s="24">
        <f t="shared" si="177"/>
        <v>22525.672525483664</v>
      </c>
      <c r="AZ202" s="24">
        <f t="shared" si="177"/>
        <v>22525.672525483664</v>
      </c>
      <c r="BA202" s="24">
        <f t="shared" si="177"/>
        <v>22525.672525483664</v>
      </c>
      <c r="BB202" s="24">
        <f t="shared" si="177"/>
        <v>45051.345050967328</v>
      </c>
      <c r="BC202" s="24">
        <f t="shared" si="177"/>
        <v>22525.672525483664</v>
      </c>
      <c r="BD202" s="24">
        <f t="shared" si="177"/>
        <v>22525.672525483664</v>
      </c>
      <c r="BE202" s="24">
        <f t="shared" si="177"/>
        <v>22525.672525483664</v>
      </c>
      <c r="BF202" s="24">
        <f t="shared" si="177"/>
        <v>22525.672525483664</v>
      </c>
      <c r="BG202" s="24">
        <f t="shared" si="177"/>
        <v>22525.672525483664</v>
      </c>
      <c r="BH202" s="24">
        <f t="shared" si="177"/>
        <v>22525.672525483664</v>
      </c>
      <c r="BI202" s="24">
        <f t="shared" si="177"/>
        <v>22525.672525483664</v>
      </c>
      <c r="BJ202" s="20" t="s">
        <v>637</v>
      </c>
      <c r="BK202" s="41" t="s">
        <v>638</v>
      </c>
      <c r="BL202" s="49">
        <f t="shared" si="173"/>
        <v>968603.91859579715</v>
      </c>
    </row>
    <row r="203" spans="1:64" ht="34.5" hidden="1" customHeight="1">
      <c r="A203" s="10" t="s">
        <v>637</v>
      </c>
      <c r="B203" s="41" t="s">
        <v>638</v>
      </c>
      <c r="C203" s="21">
        <v>287</v>
      </c>
      <c r="D203" s="34" t="s">
        <v>640</v>
      </c>
      <c r="E203" s="46">
        <v>56864</v>
      </c>
      <c r="F203" s="23">
        <f t="shared" si="169"/>
        <v>5686.4000000000005</v>
      </c>
      <c r="G203" s="23">
        <f t="shared" si="170"/>
        <v>1080.4160000000002</v>
      </c>
      <c r="H203" s="23">
        <f t="shared" si="171"/>
        <v>63630.815999999999</v>
      </c>
      <c r="J203" s="10">
        <f t="shared" si="172"/>
        <v>0</v>
      </c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K203" s="24">
        <f t="shared" ref="AK203:BI204" si="178">+K203*$H203</f>
        <v>0</v>
      </c>
      <c r="AL203" s="24">
        <f t="shared" si="178"/>
        <v>0</v>
      </c>
      <c r="AM203" s="24">
        <f t="shared" si="178"/>
        <v>0</v>
      </c>
      <c r="AN203" s="24">
        <f t="shared" si="178"/>
        <v>0</v>
      </c>
      <c r="AO203" s="24">
        <f t="shared" si="178"/>
        <v>0</v>
      </c>
      <c r="AP203" s="24">
        <f t="shared" si="178"/>
        <v>0</v>
      </c>
      <c r="AQ203" s="24">
        <f t="shared" si="178"/>
        <v>0</v>
      </c>
      <c r="AR203" s="24">
        <f t="shared" si="178"/>
        <v>0</v>
      </c>
      <c r="AS203" s="24">
        <f t="shared" si="178"/>
        <v>0</v>
      </c>
      <c r="AT203" s="24">
        <f t="shared" si="178"/>
        <v>0</v>
      </c>
      <c r="AU203" s="24">
        <f t="shared" si="178"/>
        <v>0</v>
      </c>
      <c r="AV203" s="24">
        <f t="shared" si="178"/>
        <v>0</v>
      </c>
      <c r="AW203" s="24">
        <f t="shared" si="178"/>
        <v>0</v>
      </c>
      <c r="AX203" s="24">
        <f t="shared" si="178"/>
        <v>0</v>
      </c>
      <c r="AY203" s="24">
        <f t="shared" si="178"/>
        <v>0</v>
      </c>
      <c r="AZ203" s="24">
        <f t="shared" si="178"/>
        <v>0</v>
      </c>
      <c r="BA203" s="24">
        <f t="shared" si="178"/>
        <v>0</v>
      </c>
      <c r="BB203" s="24">
        <f t="shared" si="178"/>
        <v>0</v>
      </c>
      <c r="BC203" s="24">
        <f t="shared" si="178"/>
        <v>0</v>
      </c>
      <c r="BD203" s="24">
        <f t="shared" si="178"/>
        <v>0</v>
      </c>
      <c r="BE203" s="24">
        <f t="shared" si="178"/>
        <v>0</v>
      </c>
      <c r="BF203" s="24">
        <f t="shared" si="178"/>
        <v>0</v>
      </c>
      <c r="BG203" s="24">
        <f t="shared" si="178"/>
        <v>0</v>
      </c>
      <c r="BH203" s="24">
        <f t="shared" si="178"/>
        <v>0</v>
      </c>
      <c r="BI203" s="24">
        <f t="shared" si="178"/>
        <v>0</v>
      </c>
      <c r="BJ203" s="20" t="s">
        <v>637</v>
      </c>
      <c r="BK203" s="41" t="s">
        <v>638</v>
      </c>
      <c r="BL203" s="49">
        <f t="shared" si="173"/>
        <v>0</v>
      </c>
    </row>
    <row r="204" spans="1:64" ht="34.5" hidden="1" customHeight="1">
      <c r="A204" s="10" t="s">
        <v>637</v>
      </c>
      <c r="B204" s="41" t="s">
        <v>638</v>
      </c>
      <c r="C204" s="76">
        <v>291</v>
      </c>
      <c r="D204" s="34" t="s">
        <v>641</v>
      </c>
      <c r="E204" s="45">
        <v>4520.226928183557</v>
      </c>
      <c r="F204" s="23">
        <f t="shared" si="169"/>
        <v>452.02269281835572</v>
      </c>
      <c r="G204" s="23">
        <f t="shared" si="170"/>
        <v>85.884311635487592</v>
      </c>
      <c r="H204" s="23">
        <f t="shared" si="171"/>
        <v>5058.1339326374</v>
      </c>
      <c r="J204" s="179">
        <f t="shared" si="172"/>
        <v>37</v>
      </c>
      <c r="K204" s="10">
        <v>12</v>
      </c>
      <c r="L204" s="10">
        <v>2</v>
      </c>
      <c r="M204" s="10">
        <v>1</v>
      </c>
      <c r="N204" s="10">
        <v>1</v>
      </c>
      <c r="O204" s="10">
        <v>1</v>
      </c>
      <c r="P204" s="10">
        <v>1</v>
      </c>
      <c r="Q204" s="10">
        <v>1</v>
      </c>
      <c r="R204" s="10">
        <v>1</v>
      </c>
      <c r="S204" s="10">
        <v>1</v>
      </c>
      <c r="T204" s="10">
        <v>1</v>
      </c>
      <c r="U204" s="10">
        <v>1</v>
      </c>
      <c r="V204" s="10">
        <v>1</v>
      </c>
      <c r="W204" s="10">
        <v>1</v>
      </c>
      <c r="X204" s="10">
        <v>1</v>
      </c>
      <c r="Y204" s="10">
        <v>1</v>
      </c>
      <c r="Z204" s="10">
        <v>1</v>
      </c>
      <c r="AA204" s="10">
        <v>1</v>
      </c>
      <c r="AB204" s="10">
        <v>1</v>
      </c>
      <c r="AC204" s="10">
        <v>1</v>
      </c>
      <c r="AD204" s="10">
        <v>1</v>
      </c>
      <c r="AE204" s="10">
        <v>1</v>
      </c>
      <c r="AF204" s="10">
        <v>1</v>
      </c>
      <c r="AG204" s="10">
        <v>1</v>
      </c>
      <c r="AH204" s="10">
        <v>1</v>
      </c>
      <c r="AI204" s="10">
        <v>1</v>
      </c>
      <c r="AK204" s="24">
        <f>+H204*K204</f>
        <v>60697.6071916488</v>
      </c>
      <c r="AL204" s="24">
        <f t="shared" si="178"/>
        <v>10116.2678652748</v>
      </c>
      <c r="AM204" s="24">
        <f t="shared" si="178"/>
        <v>5058.1339326374</v>
      </c>
      <c r="AN204" s="24">
        <f t="shared" si="178"/>
        <v>5058.1339326374</v>
      </c>
      <c r="AO204" s="24">
        <f t="shared" si="178"/>
        <v>5058.1339326374</v>
      </c>
      <c r="AP204" s="24">
        <f t="shared" si="178"/>
        <v>5058.1339326374</v>
      </c>
      <c r="AQ204" s="24">
        <f t="shared" si="178"/>
        <v>5058.1339326374</v>
      </c>
      <c r="AR204" s="24">
        <f t="shared" si="178"/>
        <v>5058.1339326374</v>
      </c>
      <c r="AS204" s="24">
        <f t="shared" si="178"/>
        <v>5058.1339326374</v>
      </c>
      <c r="AT204" s="24">
        <f t="shared" si="178"/>
        <v>5058.1339326374</v>
      </c>
      <c r="AU204" s="24">
        <f t="shared" si="178"/>
        <v>5058.1339326374</v>
      </c>
      <c r="AV204" s="24">
        <f t="shared" si="178"/>
        <v>5058.1339326374</v>
      </c>
      <c r="AW204" s="24">
        <f t="shared" si="178"/>
        <v>5058.1339326374</v>
      </c>
      <c r="AX204" s="24">
        <f t="shared" si="178"/>
        <v>5058.1339326374</v>
      </c>
      <c r="AY204" s="24">
        <f t="shared" si="178"/>
        <v>5058.1339326374</v>
      </c>
      <c r="AZ204" s="24">
        <f t="shared" si="178"/>
        <v>5058.1339326374</v>
      </c>
      <c r="BA204" s="24">
        <f t="shared" si="178"/>
        <v>5058.1339326374</v>
      </c>
      <c r="BB204" s="24">
        <f t="shared" si="178"/>
        <v>5058.1339326374</v>
      </c>
      <c r="BC204" s="24">
        <f t="shared" si="178"/>
        <v>5058.1339326374</v>
      </c>
      <c r="BD204" s="24">
        <f t="shared" si="178"/>
        <v>5058.1339326374</v>
      </c>
      <c r="BE204" s="24">
        <f t="shared" si="178"/>
        <v>5058.1339326374</v>
      </c>
      <c r="BF204" s="24">
        <f t="shared" si="178"/>
        <v>5058.1339326374</v>
      </c>
      <c r="BG204" s="24">
        <f t="shared" si="178"/>
        <v>5058.1339326374</v>
      </c>
      <c r="BH204" s="24">
        <f t="shared" si="178"/>
        <v>5058.1339326374</v>
      </c>
      <c r="BI204" s="24">
        <f t="shared" si="178"/>
        <v>5058.1339326374</v>
      </c>
      <c r="BJ204" s="20" t="s">
        <v>637</v>
      </c>
      <c r="BK204" s="41" t="s">
        <v>638</v>
      </c>
      <c r="BL204" s="49">
        <f t="shared" si="173"/>
        <v>187150.9555075838</v>
      </c>
    </row>
    <row r="205" spans="1:64" ht="34.5" hidden="1" customHeight="1">
      <c r="A205" s="10" t="s">
        <v>637</v>
      </c>
      <c r="B205" s="41" t="s">
        <v>638</v>
      </c>
      <c r="C205" s="21">
        <v>291</v>
      </c>
      <c r="D205" s="34" t="s">
        <v>641</v>
      </c>
      <c r="E205" s="46">
        <v>15354</v>
      </c>
      <c r="F205" s="23">
        <f t="shared" si="169"/>
        <v>1535.4</v>
      </c>
      <c r="G205" s="23">
        <f t="shared" si="170"/>
        <v>291.726</v>
      </c>
      <c r="H205" s="23">
        <f t="shared" si="171"/>
        <v>17181.126</v>
      </c>
      <c r="J205" s="10">
        <f t="shared" si="172"/>
        <v>0</v>
      </c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K205" s="24">
        <f t="shared" ref="AK205:BI206" si="179">+K205*$H205</f>
        <v>0</v>
      </c>
      <c r="AL205" s="24">
        <f t="shared" si="179"/>
        <v>0</v>
      </c>
      <c r="AM205" s="24">
        <f t="shared" si="179"/>
        <v>0</v>
      </c>
      <c r="AN205" s="24">
        <f t="shared" si="179"/>
        <v>0</v>
      </c>
      <c r="AO205" s="24">
        <f t="shared" si="179"/>
        <v>0</v>
      </c>
      <c r="AP205" s="24">
        <f t="shared" si="179"/>
        <v>0</v>
      </c>
      <c r="AQ205" s="24">
        <f t="shared" si="179"/>
        <v>0</v>
      </c>
      <c r="AR205" s="24">
        <f t="shared" si="179"/>
        <v>0</v>
      </c>
      <c r="AS205" s="24">
        <f t="shared" si="179"/>
        <v>0</v>
      </c>
      <c r="AT205" s="24">
        <f t="shared" si="179"/>
        <v>0</v>
      </c>
      <c r="AU205" s="24">
        <f t="shared" si="179"/>
        <v>0</v>
      </c>
      <c r="AV205" s="24">
        <f t="shared" si="179"/>
        <v>0</v>
      </c>
      <c r="AW205" s="24">
        <f t="shared" si="179"/>
        <v>0</v>
      </c>
      <c r="AX205" s="24">
        <f t="shared" si="179"/>
        <v>0</v>
      </c>
      <c r="AY205" s="24">
        <f t="shared" si="179"/>
        <v>0</v>
      </c>
      <c r="AZ205" s="24">
        <f t="shared" si="179"/>
        <v>0</v>
      </c>
      <c r="BA205" s="24">
        <f t="shared" si="179"/>
        <v>0</v>
      </c>
      <c r="BB205" s="24">
        <f t="shared" si="179"/>
        <v>0</v>
      </c>
      <c r="BC205" s="24">
        <f t="shared" si="179"/>
        <v>0</v>
      </c>
      <c r="BD205" s="24">
        <f t="shared" si="179"/>
        <v>0</v>
      </c>
      <c r="BE205" s="24">
        <f t="shared" si="179"/>
        <v>0</v>
      </c>
      <c r="BF205" s="24">
        <f t="shared" si="179"/>
        <v>0</v>
      </c>
      <c r="BG205" s="24">
        <f t="shared" si="179"/>
        <v>0</v>
      </c>
      <c r="BH205" s="24">
        <f t="shared" si="179"/>
        <v>0</v>
      </c>
      <c r="BI205" s="24">
        <f t="shared" si="179"/>
        <v>0</v>
      </c>
      <c r="BJ205" s="20" t="s">
        <v>637</v>
      </c>
      <c r="BK205" s="41" t="s">
        <v>638</v>
      </c>
      <c r="BL205" s="49">
        <f t="shared" si="173"/>
        <v>0</v>
      </c>
    </row>
    <row r="206" spans="1:64" ht="34.5" hidden="1" customHeight="1">
      <c r="A206" s="10" t="s">
        <v>637</v>
      </c>
      <c r="B206" s="41" t="s">
        <v>638</v>
      </c>
      <c r="C206" s="76">
        <v>297</v>
      </c>
      <c r="D206" s="34" t="s">
        <v>642</v>
      </c>
      <c r="E206" s="45">
        <v>7473.0269169556732</v>
      </c>
      <c r="F206" s="23">
        <f t="shared" si="169"/>
        <v>747.30269169556732</v>
      </c>
      <c r="G206" s="23">
        <f t="shared" si="170"/>
        <v>141.98751142215778</v>
      </c>
      <c r="H206" s="23">
        <f t="shared" si="171"/>
        <v>8362.3171200733977</v>
      </c>
      <c r="J206" s="179">
        <f t="shared" si="172"/>
        <v>8</v>
      </c>
      <c r="K206" s="10">
        <v>3</v>
      </c>
      <c r="L206" s="10">
        <v>2</v>
      </c>
      <c r="M206" s="10">
        <v>1</v>
      </c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>
        <v>1</v>
      </c>
      <c r="AC206" s="10"/>
      <c r="AD206" s="10">
        <v>1</v>
      </c>
      <c r="AE206" s="10"/>
      <c r="AF206" s="10"/>
      <c r="AG206" s="10"/>
      <c r="AH206" s="10"/>
      <c r="AI206" s="10"/>
      <c r="AK206" s="24">
        <f>+H206*K206</f>
        <v>25086.951360220191</v>
      </c>
      <c r="AL206" s="24">
        <f t="shared" si="179"/>
        <v>16724.634240146795</v>
      </c>
      <c r="AM206" s="24">
        <f t="shared" si="179"/>
        <v>8362.3171200733977</v>
      </c>
      <c r="AN206" s="24">
        <f t="shared" si="179"/>
        <v>0</v>
      </c>
      <c r="AO206" s="24">
        <f t="shared" si="179"/>
        <v>0</v>
      </c>
      <c r="AP206" s="24">
        <f t="shared" si="179"/>
        <v>0</v>
      </c>
      <c r="AQ206" s="24">
        <f t="shared" si="179"/>
        <v>0</v>
      </c>
      <c r="AR206" s="24">
        <f t="shared" si="179"/>
        <v>0</v>
      </c>
      <c r="AS206" s="24">
        <f t="shared" si="179"/>
        <v>0</v>
      </c>
      <c r="AT206" s="24">
        <f t="shared" si="179"/>
        <v>0</v>
      </c>
      <c r="AU206" s="24">
        <f t="shared" si="179"/>
        <v>0</v>
      </c>
      <c r="AV206" s="24">
        <f t="shared" si="179"/>
        <v>0</v>
      </c>
      <c r="AW206" s="24">
        <f t="shared" si="179"/>
        <v>0</v>
      </c>
      <c r="AX206" s="24">
        <f t="shared" si="179"/>
        <v>0</v>
      </c>
      <c r="AY206" s="24">
        <f t="shared" si="179"/>
        <v>0</v>
      </c>
      <c r="AZ206" s="24">
        <f t="shared" si="179"/>
        <v>0</v>
      </c>
      <c r="BA206" s="24">
        <f t="shared" si="179"/>
        <v>0</v>
      </c>
      <c r="BB206" s="24">
        <f t="shared" si="179"/>
        <v>8362.3171200733977</v>
      </c>
      <c r="BC206" s="24">
        <f t="shared" si="179"/>
        <v>0</v>
      </c>
      <c r="BD206" s="24">
        <f t="shared" si="179"/>
        <v>8362.3171200733977</v>
      </c>
      <c r="BE206" s="24">
        <f t="shared" si="179"/>
        <v>0</v>
      </c>
      <c r="BF206" s="24">
        <f t="shared" si="179"/>
        <v>0</v>
      </c>
      <c r="BG206" s="24">
        <f t="shared" si="179"/>
        <v>0</v>
      </c>
      <c r="BH206" s="24">
        <f t="shared" si="179"/>
        <v>0</v>
      </c>
      <c r="BI206" s="24">
        <f t="shared" si="179"/>
        <v>0</v>
      </c>
      <c r="BJ206" s="20" t="s">
        <v>637</v>
      </c>
      <c r="BK206" s="41" t="s">
        <v>638</v>
      </c>
      <c r="BL206" s="49">
        <f t="shared" si="173"/>
        <v>66898.536960587182</v>
      </c>
    </row>
    <row r="207" spans="1:64" ht="34.5" hidden="1" customHeight="1">
      <c r="A207" s="10" t="s">
        <v>637</v>
      </c>
      <c r="B207" s="41" t="s">
        <v>638</v>
      </c>
      <c r="C207" s="21">
        <v>297</v>
      </c>
      <c r="D207" s="34" t="s">
        <v>642</v>
      </c>
      <c r="E207" s="46">
        <v>29853</v>
      </c>
      <c r="F207" s="23">
        <f t="shared" si="169"/>
        <v>2985.3</v>
      </c>
      <c r="G207" s="23">
        <f t="shared" si="170"/>
        <v>567.20699999999999</v>
      </c>
      <c r="H207" s="23">
        <f t="shared" si="171"/>
        <v>33405.507000000005</v>
      </c>
      <c r="J207" s="10">
        <f t="shared" si="172"/>
        <v>0</v>
      </c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K207" s="24">
        <f>+K207*$H207</f>
        <v>0</v>
      </c>
      <c r="AL207" s="24">
        <f>+L207*$H207</f>
        <v>0</v>
      </c>
      <c r="AM207" s="24">
        <f>+M207*$H207</f>
        <v>0</v>
      </c>
      <c r="AN207" s="24">
        <f t="shared" ref="AN207:AN228" si="180">+N207*$H207</f>
        <v>0</v>
      </c>
      <c r="AO207" s="24">
        <f t="shared" ref="AO207:AO228" si="181">+O207*$H207</f>
        <v>0</v>
      </c>
      <c r="AP207" s="24">
        <f t="shared" ref="AP207:AP228" si="182">+P207*$H207</f>
        <v>0</v>
      </c>
      <c r="AQ207" s="24">
        <f t="shared" ref="AQ207:AQ228" si="183">+Q207*$H207</f>
        <v>0</v>
      </c>
      <c r="AR207" s="24">
        <f t="shared" ref="AR207:AR228" si="184">+R207*$H207</f>
        <v>0</v>
      </c>
      <c r="AS207" s="24">
        <f t="shared" ref="AS207:AS228" si="185">+S207*$H207</f>
        <v>0</v>
      </c>
      <c r="AT207" s="24">
        <f t="shared" ref="AT207:AT228" si="186">+T207*$H207</f>
        <v>0</v>
      </c>
      <c r="AU207" s="24">
        <f t="shared" ref="AU207:AU228" si="187">+U207*$H207</f>
        <v>0</v>
      </c>
      <c r="AV207" s="24">
        <f t="shared" ref="AV207:AV228" si="188">+V207*$H207</f>
        <v>0</v>
      </c>
      <c r="AW207" s="24">
        <f t="shared" ref="AW207:AW228" si="189">+W207*$H207</f>
        <v>0</v>
      </c>
      <c r="AX207" s="24">
        <f t="shared" ref="AX207:AX228" si="190">+X207*$H207</f>
        <v>0</v>
      </c>
      <c r="AY207" s="24">
        <f t="shared" ref="AY207:AY228" si="191">+Y207*$H207</f>
        <v>0</v>
      </c>
      <c r="AZ207" s="24">
        <f t="shared" ref="AZ207:AZ228" si="192">+Z207*$H207</f>
        <v>0</v>
      </c>
      <c r="BA207" s="24">
        <f t="shared" ref="BA207:BA228" si="193">+AA207*$H207</f>
        <v>0</v>
      </c>
      <c r="BB207" s="24">
        <f t="shared" ref="BB207:BB230" si="194">+AB207*$H207</f>
        <v>0</v>
      </c>
      <c r="BC207" s="24">
        <f t="shared" ref="BC207:BC230" si="195">+AC207*$H207</f>
        <v>0</v>
      </c>
      <c r="BD207" s="24">
        <f t="shared" ref="BD207:BD230" si="196">+AD207*$H207</f>
        <v>0</v>
      </c>
      <c r="BE207" s="24">
        <f t="shared" ref="BE207:BE230" si="197">+AE207*$H207</f>
        <v>0</v>
      </c>
      <c r="BF207" s="24">
        <f t="shared" ref="BF207:BF230" si="198">+AF207*$H207</f>
        <v>0</v>
      </c>
      <c r="BG207" s="24">
        <f t="shared" ref="BG207:BG230" si="199">+AG207*$H207</f>
        <v>0</v>
      </c>
      <c r="BH207" s="24">
        <f t="shared" ref="BH207:BH230" si="200">+AH207*$H207</f>
        <v>0</v>
      </c>
      <c r="BI207" s="24">
        <f t="shared" ref="BI207:BI230" si="201">+AI207*$H207</f>
        <v>0</v>
      </c>
      <c r="BJ207" s="20" t="s">
        <v>637</v>
      </c>
      <c r="BK207" s="41" t="s">
        <v>638</v>
      </c>
      <c r="BL207" s="49">
        <f t="shared" si="173"/>
        <v>0</v>
      </c>
    </row>
    <row r="208" spans="1:64" ht="34.5" hidden="1" customHeight="1">
      <c r="A208" s="10" t="s">
        <v>637</v>
      </c>
      <c r="B208" s="41" t="s">
        <v>638</v>
      </c>
      <c r="C208" s="76">
        <v>301</v>
      </c>
      <c r="D208" s="34" t="s">
        <v>643</v>
      </c>
      <c r="E208" s="45">
        <v>2974.2730117011806</v>
      </c>
      <c r="F208" s="23">
        <f t="shared" si="169"/>
        <v>297.42730117011808</v>
      </c>
      <c r="G208" s="23">
        <f t="shared" si="170"/>
        <v>56.511187222322434</v>
      </c>
      <c r="H208" s="23">
        <f t="shared" si="171"/>
        <v>3328.211500093621</v>
      </c>
      <c r="J208" s="179">
        <f t="shared" si="172"/>
        <v>2</v>
      </c>
      <c r="K208" s="10">
        <v>2</v>
      </c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K208" s="24">
        <f>+H208*K208</f>
        <v>6656.423000187242</v>
      </c>
      <c r="AL208" s="24">
        <f t="shared" ref="AL208:AM208" si="202">+L208*$H208</f>
        <v>0</v>
      </c>
      <c r="AM208" s="24">
        <f t="shared" si="202"/>
        <v>0</v>
      </c>
      <c r="AN208" s="24">
        <f t="shared" si="180"/>
        <v>0</v>
      </c>
      <c r="AO208" s="24">
        <f t="shared" si="181"/>
        <v>0</v>
      </c>
      <c r="AP208" s="24">
        <f t="shared" si="182"/>
        <v>0</v>
      </c>
      <c r="AQ208" s="24">
        <f t="shared" si="183"/>
        <v>0</v>
      </c>
      <c r="AR208" s="24">
        <f t="shared" si="184"/>
        <v>0</v>
      </c>
      <c r="AS208" s="24">
        <f t="shared" si="185"/>
        <v>0</v>
      </c>
      <c r="AT208" s="24">
        <f t="shared" si="186"/>
        <v>0</v>
      </c>
      <c r="AU208" s="24">
        <f t="shared" si="187"/>
        <v>0</v>
      </c>
      <c r="AV208" s="24">
        <f t="shared" si="188"/>
        <v>0</v>
      </c>
      <c r="AW208" s="24">
        <f t="shared" si="189"/>
        <v>0</v>
      </c>
      <c r="AX208" s="24">
        <f t="shared" si="190"/>
        <v>0</v>
      </c>
      <c r="AY208" s="24">
        <f t="shared" si="191"/>
        <v>0</v>
      </c>
      <c r="AZ208" s="24">
        <f t="shared" si="192"/>
        <v>0</v>
      </c>
      <c r="BA208" s="24">
        <f t="shared" si="193"/>
        <v>0</v>
      </c>
      <c r="BB208" s="24">
        <f t="shared" si="194"/>
        <v>0</v>
      </c>
      <c r="BC208" s="24">
        <f t="shared" si="195"/>
        <v>0</v>
      </c>
      <c r="BD208" s="24">
        <f t="shared" si="196"/>
        <v>0</v>
      </c>
      <c r="BE208" s="24">
        <f t="shared" si="197"/>
        <v>0</v>
      </c>
      <c r="BF208" s="24">
        <f t="shared" si="198"/>
        <v>0</v>
      </c>
      <c r="BG208" s="24">
        <f t="shared" si="199"/>
        <v>0</v>
      </c>
      <c r="BH208" s="24">
        <f t="shared" si="200"/>
        <v>0</v>
      </c>
      <c r="BI208" s="24">
        <f t="shared" si="201"/>
        <v>0</v>
      </c>
      <c r="BJ208" s="20" t="s">
        <v>637</v>
      </c>
      <c r="BK208" s="41" t="s">
        <v>638</v>
      </c>
      <c r="BL208" s="49">
        <f t="shared" si="173"/>
        <v>6656.423000187242</v>
      </c>
    </row>
    <row r="209" spans="1:65" ht="34.5" hidden="1" customHeight="1">
      <c r="A209" s="10" t="s">
        <v>637</v>
      </c>
      <c r="B209" s="41" t="s">
        <v>638</v>
      </c>
      <c r="C209" s="21">
        <v>301</v>
      </c>
      <c r="D209" s="34" t="s">
        <v>643</v>
      </c>
      <c r="E209" s="46">
        <v>12083</v>
      </c>
      <c r="F209" s="23">
        <f t="shared" si="169"/>
        <v>1208.3</v>
      </c>
      <c r="G209" s="23">
        <f t="shared" si="170"/>
        <v>229.577</v>
      </c>
      <c r="H209" s="23">
        <f t="shared" si="171"/>
        <v>13520.876999999999</v>
      </c>
      <c r="J209" s="10">
        <f t="shared" si="172"/>
        <v>0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K209" s="24">
        <f>+K209*$H209</f>
        <v>0</v>
      </c>
      <c r="AL209" s="24">
        <f t="shared" ref="AL209:AL230" si="203">+L209*$H209</f>
        <v>0</v>
      </c>
      <c r="AM209" s="24">
        <f t="shared" ref="AM209:AN230" si="204">+M209*$H209</f>
        <v>0</v>
      </c>
      <c r="AN209" s="24">
        <f t="shared" si="180"/>
        <v>0</v>
      </c>
      <c r="AO209" s="24">
        <f t="shared" si="181"/>
        <v>0</v>
      </c>
      <c r="AP209" s="24">
        <f t="shared" si="182"/>
        <v>0</v>
      </c>
      <c r="AQ209" s="24">
        <f t="shared" si="183"/>
        <v>0</v>
      </c>
      <c r="AR209" s="24">
        <f t="shared" si="184"/>
        <v>0</v>
      </c>
      <c r="AS209" s="24">
        <f t="shared" si="185"/>
        <v>0</v>
      </c>
      <c r="AT209" s="24">
        <f t="shared" si="186"/>
        <v>0</v>
      </c>
      <c r="AU209" s="24">
        <f t="shared" si="187"/>
        <v>0</v>
      </c>
      <c r="AV209" s="24">
        <f t="shared" si="188"/>
        <v>0</v>
      </c>
      <c r="AW209" s="24">
        <f t="shared" si="189"/>
        <v>0</v>
      </c>
      <c r="AX209" s="24">
        <f t="shared" si="190"/>
        <v>0</v>
      </c>
      <c r="AY209" s="24">
        <f t="shared" si="191"/>
        <v>0</v>
      </c>
      <c r="AZ209" s="24">
        <f t="shared" si="192"/>
        <v>0</v>
      </c>
      <c r="BA209" s="24">
        <f t="shared" si="193"/>
        <v>0</v>
      </c>
      <c r="BB209" s="24">
        <f t="shared" si="194"/>
        <v>0</v>
      </c>
      <c r="BC209" s="24">
        <f t="shared" si="195"/>
        <v>0</v>
      </c>
      <c r="BD209" s="24">
        <f t="shared" si="196"/>
        <v>0</v>
      </c>
      <c r="BE209" s="24">
        <f t="shared" si="197"/>
        <v>0</v>
      </c>
      <c r="BF209" s="24">
        <f t="shared" si="198"/>
        <v>0</v>
      </c>
      <c r="BG209" s="24">
        <f t="shared" si="199"/>
        <v>0</v>
      </c>
      <c r="BH209" s="24">
        <f t="shared" si="200"/>
        <v>0</v>
      </c>
      <c r="BI209" s="24">
        <f t="shared" si="201"/>
        <v>0</v>
      </c>
      <c r="BJ209" s="20" t="s">
        <v>637</v>
      </c>
      <c r="BK209" s="41" t="s">
        <v>638</v>
      </c>
      <c r="BL209" s="49">
        <f t="shared" si="173"/>
        <v>0</v>
      </c>
    </row>
    <row r="210" spans="1:65" ht="34.5" hidden="1" customHeight="1">
      <c r="A210" s="10" t="s">
        <v>637</v>
      </c>
      <c r="B210" s="41" t="s">
        <v>638</v>
      </c>
      <c r="C210" s="76">
        <v>303</v>
      </c>
      <c r="D210" s="34" t="s">
        <v>644</v>
      </c>
      <c r="E210" s="45">
        <v>8334.437459965111</v>
      </c>
      <c r="F210" s="23">
        <f t="shared" si="169"/>
        <v>833.4437459965111</v>
      </c>
      <c r="G210" s="23">
        <f t="shared" si="170"/>
        <v>158.35431173933711</v>
      </c>
      <c r="H210" s="23">
        <f t="shared" si="171"/>
        <v>9326.2355177009576</v>
      </c>
      <c r="J210" s="179">
        <f t="shared" si="172"/>
        <v>1</v>
      </c>
      <c r="K210" s="10">
        <v>1</v>
      </c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K210" s="24">
        <f>+H210*K210</f>
        <v>9326.2355177009576</v>
      </c>
      <c r="AL210" s="24">
        <f t="shared" si="203"/>
        <v>0</v>
      </c>
      <c r="AM210" s="24">
        <f t="shared" si="204"/>
        <v>0</v>
      </c>
      <c r="AN210" s="24">
        <f t="shared" si="180"/>
        <v>0</v>
      </c>
      <c r="AO210" s="24">
        <f t="shared" si="181"/>
        <v>0</v>
      </c>
      <c r="AP210" s="24">
        <f t="shared" si="182"/>
        <v>0</v>
      </c>
      <c r="AQ210" s="24">
        <f t="shared" si="183"/>
        <v>0</v>
      </c>
      <c r="AR210" s="24">
        <f t="shared" si="184"/>
        <v>0</v>
      </c>
      <c r="AS210" s="24">
        <f t="shared" si="185"/>
        <v>0</v>
      </c>
      <c r="AT210" s="24">
        <f t="shared" si="186"/>
        <v>0</v>
      </c>
      <c r="AU210" s="24">
        <f t="shared" si="187"/>
        <v>0</v>
      </c>
      <c r="AV210" s="24">
        <f t="shared" si="188"/>
        <v>0</v>
      </c>
      <c r="AW210" s="24">
        <f t="shared" si="189"/>
        <v>0</v>
      </c>
      <c r="AX210" s="24">
        <f t="shared" si="190"/>
        <v>0</v>
      </c>
      <c r="AY210" s="24">
        <f t="shared" si="191"/>
        <v>0</v>
      </c>
      <c r="AZ210" s="24">
        <f t="shared" si="192"/>
        <v>0</v>
      </c>
      <c r="BA210" s="24">
        <f t="shared" si="193"/>
        <v>0</v>
      </c>
      <c r="BB210" s="24">
        <f t="shared" si="194"/>
        <v>0</v>
      </c>
      <c r="BC210" s="24">
        <f t="shared" si="195"/>
        <v>0</v>
      </c>
      <c r="BD210" s="24">
        <f t="shared" si="196"/>
        <v>0</v>
      </c>
      <c r="BE210" s="24">
        <f t="shared" si="197"/>
        <v>0</v>
      </c>
      <c r="BF210" s="24">
        <f t="shared" si="198"/>
        <v>0</v>
      </c>
      <c r="BG210" s="24">
        <f t="shared" si="199"/>
        <v>0</v>
      </c>
      <c r="BH210" s="24">
        <f t="shared" si="200"/>
        <v>0</v>
      </c>
      <c r="BI210" s="24">
        <f t="shared" si="201"/>
        <v>0</v>
      </c>
      <c r="BJ210" s="20" t="s">
        <v>637</v>
      </c>
      <c r="BK210" s="41" t="s">
        <v>638</v>
      </c>
      <c r="BL210" s="49">
        <f t="shared" si="173"/>
        <v>9326.2355177009576</v>
      </c>
    </row>
    <row r="211" spans="1:65" ht="34.5" hidden="1" customHeight="1">
      <c r="A211" s="10" t="s">
        <v>637</v>
      </c>
      <c r="B211" s="41" t="s">
        <v>638</v>
      </c>
      <c r="C211" s="21">
        <v>303</v>
      </c>
      <c r="D211" s="34" t="s">
        <v>644</v>
      </c>
      <c r="E211" s="46">
        <v>17770</v>
      </c>
      <c r="F211" s="23">
        <f t="shared" si="169"/>
        <v>1777</v>
      </c>
      <c r="G211" s="23">
        <f t="shared" si="170"/>
        <v>337.63</v>
      </c>
      <c r="H211" s="23">
        <f t="shared" si="171"/>
        <v>19884.63</v>
      </c>
      <c r="J211" s="10">
        <f t="shared" si="172"/>
        <v>0</v>
      </c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K211" s="24">
        <f t="shared" ref="AK211:AK227" si="205">+K211*$H211</f>
        <v>0</v>
      </c>
      <c r="AL211" s="24">
        <f t="shared" si="203"/>
        <v>0</v>
      </c>
      <c r="AM211" s="24">
        <f t="shared" si="204"/>
        <v>0</v>
      </c>
      <c r="AN211" s="24">
        <f t="shared" si="180"/>
        <v>0</v>
      </c>
      <c r="AO211" s="24">
        <f t="shared" si="181"/>
        <v>0</v>
      </c>
      <c r="AP211" s="24">
        <f t="shared" si="182"/>
        <v>0</v>
      </c>
      <c r="AQ211" s="24">
        <f t="shared" si="183"/>
        <v>0</v>
      </c>
      <c r="AR211" s="24">
        <f t="shared" si="184"/>
        <v>0</v>
      </c>
      <c r="AS211" s="24">
        <f t="shared" si="185"/>
        <v>0</v>
      </c>
      <c r="AT211" s="24">
        <f t="shared" si="186"/>
        <v>0</v>
      </c>
      <c r="AU211" s="24">
        <f t="shared" si="187"/>
        <v>0</v>
      </c>
      <c r="AV211" s="24">
        <f t="shared" si="188"/>
        <v>0</v>
      </c>
      <c r="AW211" s="24">
        <f t="shared" si="189"/>
        <v>0</v>
      </c>
      <c r="AX211" s="24">
        <f t="shared" si="190"/>
        <v>0</v>
      </c>
      <c r="AY211" s="24">
        <f t="shared" si="191"/>
        <v>0</v>
      </c>
      <c r="AZ211" s="24">
        <f t="shared" si="192"/>
        <v>0</v>
      </c>
      <c r="BA211" s="24">
        <f t="shared" si="193"/>
        <v>0</v>
      </c>
      <c r="BB211" s="24">
        <f t="shared" si="194"/>
        <v>0</v>
      </c>
      <c r="BC211" s="24">
        <f t="shared" si="195"/>
        <v>0</v>
      </c>
      <c r="BD211" s="24">
        <f t="shared" si="196"/>
        <v>0</v>
      </c>
      <c r="BE211" s="24">
        <f t="shared" si="197"/>
        <v>0</v>
      </c>
      <c r="BF211" s="24">
        <f t="shared" si="198"/>
        <v>0</v>
      </c>
      <c r="BG211" s="24">
        <f t="shared" si="199"/>
        <v>0</v>
      </c>
      <c r="BH211" s="24">
        <f t="shared" si="200"/>
        <v>0</v>
      </c>
      <c r="BI211" s="24">
        <f t="shared" si="201"/>
        <v>0</v>
      </c>
      <c r="BJ211" s="20" t="s">
        <v>637</v>
      </c>
      <c r="BK211" s="41" t="s">
        <v>638</v>
      </c>
      <c r="BL211" s="49">
        <f t="shared" si="173"/>
        <v>0</v>
      </c>
    </row>
    <row r="212" spans="1:65" ht="34.5" hidden="1" customHeight="1">
      <c r="A212" s="39" t="s">
        <v>618</v>
      </c>
      <c r="B212" s="22" t="s">
        <v>619</v>
      </c>
      <c r="C212" s="76">
        <v>338</v>
      </c>
      <c r="D212" s="34" t="s">
        <v>645</v>
      </c>
      <c r="E212" s="45">
        <v>15480.5</v>
      </c>
      <c r="F212" s="23">
        <f t="shared" si="169"/>
        <v>1548.0500000000002</v>
      </c>
      <c r="G212" s="23">
        <f t="shared" si="170"/>
        <v>294.12950000000006</v>
      </c>
      <c r="H212" s="23">
        <f t="shared" si="171"/>
        <v>17322.679499999998</v>
      </c>
      <c r="J212" s="10">
        <f t="shared" si="172"/>
        <v>0</v>
      </c>
      <c r="K212" s="6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K212" s="24">
        <f t="shared" si="205"/>
        <v>0</v>
      </c>
      <c r="AL212" s="24">
        <f t="shared" si="203"/>
        <v>0</v>
      </c>
      <c r="AM212" s="24">
        <f t="shared" si="204"/>
        <v>0</v>
      </c>
      <c r="AN212" s="24">
        <f t="shared" si="180"/>
        <v>0</v>
      </c>
      <c r="AO212" s="24">
        <f t="shared" si="181"/>
        <v>0</v>
      </c>
      <c r="AP212" s="24">
        <f t="shared" si="182"/>
        <v>0</v>
      </c>
      <c r="AQ212" s="24">
        <f t="shared" si="183"/>
        <v>0</v>
      </c>
      <c r="AR212" s="24">
        <f t="shared" si="184"/>
        <v>0</v>
      </c>
      <c r="AS212" s="24">
        <f t="shared" si="185"/>
        <v>0</v>
      </c>
      <c r="AT212" s="24">
        <f t="shared" si="186"/>
        <v>0</v>
      </c>
      <c r="AU212" s="24">
        <f t="shared" si="187"/>
        <v>0</v>
      </c>
      <c r="AV212" s="24">
        <f t="shared" si="188"/>
        <v>0</v>
      </c>
      <c r="AW212" s="24">
        <f t="shared" si="189"/>
        <v>0</v>
      </c>
      <c r="AX212" s="24">
        <f t="shared" si="190"/>
        <v>0</v>
      </c>
      <c r="AY212" s="24">
        <f t="shared" si="191"/>
        <v>0</v>
      </c>
      <c r="AZ212" s="24">
        <f t="shared" si="192"/>
        <v>0</v>
      </c>
      <c r="BA212" s="24">
        <f t="shared" si="193"/>
        <v>0</v>
      </c>
      <c r="BB212" s="24">
        <f t="shared" si="194"/>
        <v>0</v>
      </c>
      <c r="BC212" s="24">
        <f t="shared" si="195"/>
        <v>0</v>
      </c>
      <c r="BD212" s="24">
        <f t="shared" si="196"/>
        <v>0</v>
      </c>
      <c r="BE212" s="24">
        <f t="shared" si="197"/>
        <v>0</v>
      </c>
      <c r="BF212" s="24">
        <f t="shared" si="198"/>
        <v>0</v>
      </c>
      <c r="BG212" s="24">
        <f t="shared" si="199"/>
        <v>0</v>
      </c>
      <c r="BH212" s="24">
        <f t="shared" si="200"/>
        <v>0</v>
      </c>
      <c r="BI212" s="24">
        <f t="shared" si="201"/>
        <v>0</v>
      </c>
      <c r="BJ212" s="40" t="s">
        <v>618</v>
      </c>
      <c r="BK212" s="22" t="s">
        <v>619</v>
      </c>
      <c r="BL212" s="49">
        <f t="shared" si="173"/>
        <v>0</v>
      </c>
    </row>
    <row r="213" spans="1:65" ht="34.5" hidden="1" customHeight="1">
      <c r="A213" s="39" t="s">
        <v>618</v>
      </c>
      <c r="B213" s="22" t="s">
        <v>619</v>
      </c>
      <c r="C213" s="21">
        <v>338</v>
      </c>
      <c r="D213" s="34" t="s">
        <v>645</v>
      </c>
      <c r="E213" s="46">
        <v>474650</v>
      </c>
      <c r="F213" s="23">
        <f t="shared" si="169"/>
        <v>47465</v>
      </c>
      <c r="G213" s="23">
        <f t="shared" si="170"/>
        <v>9018.35</v>
      </c>
      <c r="H213" s="23">
        <f t="shared" si="171"/>
        <v>531133.35</v>
      </c>
      <c r="J213" s="10">
        <f t="shared" si="172"/>
        <v>0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K213" s="24">
        <f t="shared" si="205"/>
        <v>0</v>
      </c>
      <c r="AL213" s="24">
        <f t="shared" si="203"/>
        <v>0</v>
      </c>
      <c r="AM213" s="24">
        <f t="shared" si="204"/>
        <v>0</v>
      </c>
      <c r="AN213" s="24">
        <f t="shared" si="180"/>
        <v>0</v>
      </c>
      <c r="AO213" s="24">
        <f t="shared" si="181"/>
        <v>0</v>
      </c>
      <c r="AP213" s="24">
        <f t="shared" si="182"/>
        <v>0</v>
      </c>
      <c r="AQ213" s="24">
        <f t="shared" si="183"/>
        <v>0</v>
      </c>
      <c r="AR213" s="24">
        <f t="shared" si="184"/>
        <v>0</v>
      </c>
      <c r="AS213" s="24">
        <f t="shared" si="185"/>
        <v>0</v>
      </c>
      <c r="AT213" s="24">
        <f t="shared" si="186"/>
        <v>0</v>
      </c>
      <c r="AU213" s="24">
        <f t="shared" si="187"/>
        <v>0</v>
      </c>
      <c r="AV213" s="24">
        <f t="shared" si="188"/>
        <v>0</v>
      </c>
      <c r="AW213" s="24">
        <f t="shared" si="189"/>
        <v>0</v>
      </c>
      <c r="AX213" s="24">
        <f t="shared" si="190"/>
        <v>0</v>
      </c>
      <c r="AY213" s="24">
        <f t="shared" si="191"/>
        <v>0</v>
      </c>
      <c r="AZ213" s="24">
        <f t="shared" si="192"/>
        <v>0</v>
      </c>
      <c r="BA213" s="24">
        <f t="shared" si="193"/>
        <v>0</v>
      </c>
      <c r="BB213" s="24">
        <f t="shared" si="194"/>
        <v>0</v>
      </c>
      <c r="BC213" s="24">
        <f t="shared" si="195"/>
        <v>0</v>
      </c>
      <c r="BD213" s="24">
        <f t="shared" si="196"/>
        <v>0</v>
      </c>
      <c r="BE213" s="24">
        <f t="shared" si="197"/>
        <v>0</v>
      </c>
      <c r="BF213" s="24">
        <f t="shared" si="198"/>
        <v>0</v>
      </c>
      <c r="BG213" s="24">
        <f t="shared" si="199"/>
        <v>0</v>
      </c>
      <c r="BH213" s="24">
        <f t="shared" si="200"/>
        <v>0</v>
      </c>
      <c r="BI213" s="24">
        <f t="shared" si="201"/>
        <v>0</v>
      </c>
      <c r="BJ213" s="40" t="s">
        <v>618</v>
      </c>
      <c r="BK213" s="22" t="s">
        <v>619</v>
      </c>
      <c r="BL213" s="49">
        <f t="shared" si="173"/>
        <v>0</v>
      </c>
    </row>
    <row r="214" spans="1:65" ht="34.5" hidden="1" customHeight="1">
      <c r="A214" s="39" t="s">
        <v>618</v>
      </c>
      <c r="B214" s="22" t="s">
        <v>619</v>
      </c>
      <c r="C214" s="76">
        <v>339</v>
      </c>
      <c r="D214" s="34" t="s">
        <v>646</v>
      </c>
      <c r="E214" s="45">
        <v>14638.17</v>
      </c>
      <c r="F214" s="23">
        <f t="shared" si="169"/>
        <v>1463.817</v>
      </c>
      <c r="G214" s="23">
        <f t="shared" si="170"/>
        <v>278.12522999999999</v>
      </c>
      <c r="H214" s="23">
        <f t="shared" si="171"/>
        <v>16380.112230000001</v>
      </c>
      <c r="J214" s="10">
        <f t="shared" si="172"/>
        <v>0</v>
      </c>
      <c r="K214" s="6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K214" s="24">
        <f t="shared" si="205"/>
        <v>0</v>
      </c>
      <c r="AL214" s="24">
        <f t="shared" si="203"/>
        <v>0</v>
      </c>
      <c r="AM214" s="24">
        <f t="shared" si="204"/>
        <v>0</v>
      </c>
      <c r="AN214" s="24">
        <f t="shared" si="180"/>
        <v>0</v>
      </c>
      <c r="AO214" s="24">
        <f t="shared" si="181"/>
        <v>0</v>
      </c>
      <c r="AP214" s="24">
        <f t="shared" si="182"/>
        <v>0</v>
      </c>
      <c r="AQ214" s="24">
        <f t="shared" si="183"/>
        <v>0</v>
      </c>
      <c r="AR214" s="24">
        <f t="shared" si="184"/>
        <v>0</v>
      </c>
      <c r="AS214" s="24">
        <f t="shared" si="185"/>
        <v>0</v>
      </c>
      <c r="AT214" s="24">
        <f t="shared" si="186"/>
        <v>0</v>
      </c>
      <c r="AU214" s="24">
        <f t="shared" si="187"/>
        <v>0</v>
      </c>
      <c r="AV214" s="24">
        <f t="shared" si="188"/>
        <v>0</v>
      </c>
      <c r="AW214" s="24">
        <f t="shared" si="189"/>
        <v>0</v>
      </c>
      <c r="AX214" s="24">
        <f t="shared" si="190"/>
        <v>0</v>
      </c>
      <c r="AY214" s="24">
        <f t="shared" si="191"/>
        <v>0</v>
      </c>
      <c r="AZ214" s="24">
        <f t="shared" si="192"/>
        <v>0</v>
      </c>
      <c r="BA214" s="24">
        <f t="shared" si="193"/>
        <v>0</v>
      </c>
      <c r="BB214" s="24">
        <f t="shared" si="194"/>
        <v>0</v>
      </c>
      <c r="BC214" s="24">
        <f t="shared" si="195"/>
        <v>0</v>
      </c>
      <c r="BD214" s="24">
        <f t="shared" si="196"/>
        <v>0</v>
      </c>
      <c r="BE214" s="24">
        <f t="shared" si="197"/>
        <v>0</v>
      </c>
      <c r="BF214" s="24">
        <f t="shared" si="198"/>
        <v>0</v>
      </c>
      <c r="BG214" s="24">
        <f t="shared" si="199"/>
        <v>0</v>
      </c>
      <c r="BH214" s="24">
        <f t="shared" si="200"/>
        <v>0</v>
      </c>
      <c r="BI214" s="24">
        <f t="shared" si="201"/>
        <v>0</v>
      </c>
      <c r="BJ214" s="40" t="s">
        <v>618</v>
      </c>
      <c r="BK214" s="22" t="s">
        <v>619</v>
      </c>
      <c r="BL214" s="49">
        <f t="shared" si="173"/>
        <v>0</v>
      </c>
    </row>
    <row r="215" spans="1:65" ht="34.5" hidden="1" customHeight="1">
      <c r="A215" s="39" t="s">
        <v>618</v>
      </c>
      <c r="B215" s="22" t="s">
        <v>619</v>
      </c>
      <c r="C215" s="21">
        <v>339</v>
      </c>
      <c r="D215" s="34" t="s">
        <v>646</v>
      </c>
      <c r="E215" s="46">
        <v>525664</v>
      </c>
      <c r="F215" s="23">
        <f t="shared" si="169"/>
        <v>52566.400000000001</v>
      </c>
      <c r="G215" s="23">
        <f t="shared" si="170"/>
        <v>9987.616</v>
      </c>
      <c r="H215" s="23">
        <f t="shared" si="171"/>
        <v>588218.01600000006</v>
      </c>
      <c r="J215" s="10">
        <f t="shared" si="172"/>
        <v>0</v>
      </c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K215" s="24">
        <f t="shared" si="205"/>
        <v>0</v>
      </c>
      <c r="AL215" s="24">
        <f t="shared" si="203"/>
        <v>0</v>
      </c>
      <c r="AM215" s="24">
        <f t="shared" si="204"/>
        <v>0</v>
      </c>
      <c r="AN215" s="24">
        <f t="shared" si="180"/>
        <v>0</v>
      </c>
      <c r="AO215" s="24">
        <f t="shared" si="181"/>
        <v>0</v>
      </c>
      <c r="AP215" s="24">
        <f t="shared" si="182"/>
        <v>0</v>
      </c>
      <c r="AQ215" s="24">
        <f t="shared" si="183"/>
        <v>0</v>
      </c>
      <c r="AR215" s="24">
        <f t="shared" si="184"/>
        <v>0</v>
      </c>
      <c r="AS215" s="24">
        <f t="shared" si="185"/>
        <v>0</v>
      </c>
      <c r="AT215" s="24">
        <f t="shared" si="186"/>
        <v>0</v>
      </c>
      <c r="AU215" s="24">
        <f t="shared" si="187"/>
        <v>0</v>
      </c>
      <c r="AV215" s="24">
        <f t="shared" si="188"/>
        <v>0</v>
      </c>
      <c r="AW215" s="24">
        <f t="shared" si="189"/>
        <v>0</v>
      </c>
      <c r="AX215" s="24">
        <f t="shared" si="190"/>
        <v>0</v>
      </c>
      <c r="AY215" s="24">
        <f t="shared" si="191"/>
        <v>0</v>
      </c>
      <c r="AZ215" s="24">
        <f t="shared" si="192"/>
        <v>0</v>
      </c>
      <c r="BA215" s="24">
        <f t="shared" si="193"/>
        <v>0</v>
      </c>
      <c r="BB215" s="24">
        <f t="shared" si="194"/>
        <v>0</v>
      </c>
      <c r="BC215" s="24">
        <f t="shared" si="195"/>
        <v>0</v>
      </c>
      <c r="BD215" s="24">
        <f t="shared" si="196"/>
        <v>0</v>
      </c>
      <c r="BE215" s="24">
        <f t="shared" si="197"/>
        <v>0</v>
      </c>
      <c r="BF215" s="24">
        <f t="shared" si="198"/>
        <v>0</v>
      </c>
      <c r="BG215" s="24">
        <f t="shared" si="199"/>
        <v>0</v>
      </c>
      <c r="BH215" s="24">
        <f t="shared" si="200"/>
        <v>0</v>
      </c>
      <c r="BI215" s="24">
        <f t="shared" si="201"/>
        <v>0</v>
      </c>
      <c r="BJ215" s="40" t="s">
        <v>618</v>
      </c>
      <c r="BK215" s="22" t="s">
        <v>619</v>
      </c>
      <c r="BL215" s="49">
        <f t="shared" si="173"/>
        <v>0</v>
      </c>
    </row>
    <row r="216" spans="1:65" ht="34.5" hidden="1" customHeight="1">
      <c r="A216" s="39" t="s">
        <v>618</v>
      </c>
      <c r="B216" s="22" t="s">
        <v>619</v>
      </c>
      <c r="C216" s="76">
        <v>340</v>
      </c>
      <c r="D216" s="34" t="s">
        <v>647</v>
      </c>
      <c r="E216" s="45">
        <v>30112.03</v>
      </c>
      <c r="F216" s="23">
        <f t="shared" si="169"/>
        <v>3011.203</v>
      </c>
      <c r="G216" s="23">
        <f t="shared" si="170"/>
        <v>572.12856999999997</v>
      </c>
      <c r="H216" s="23">
        <f t="shared" si="171"/>
        <v>33695.361570000001</v>
      </c>
      <c r="J216" s="10">
        <f t="shared" si="172"/>
        <v>0</v>
      </c>
      <c r="K216" s="6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K216" s="24">
        <f t="shared" si="205"/>
        <v>0</v>
      </c>
      <c r="AL216" s="24">
        <f t="shared" si="203"/>
        <v>0</v>
      </c>
      <c r="AM216" s="24">
        <f t="shared" si="204"/>
        <v>0</v>
      </c>
      <c r="AN216" s="24">
        <f t="shared" si="180"/>
        <v>0</v>
      </c>
      <c r="AO216" s="24">
        <f t="shared" si="181"/>
        <v>0</v>
      </c>
      <c r="AP216" s="24">
        <f t="shared" si="182"/>
        <v>0</v>
      </c>
      <c r="AQ216" s="24">
        <f t="shared" si="183"/>
        <v>0</v>
      </c>
      <c r="AR216" s="24">
        <f t="shared" si="184"/>
        <v>0</v>
      </c>
      <c r="AS216" s="24">
        <f t="shared" si="185"/>
        <v>0</v>
      </c>
      <c r="AT216" s="24">
        <f t="shared" si="186"/>
        <v>0</v>
      </c>
      <c r="AU216" s="24">
        <f t="shared" si="187"/>
        <v>0</v>
      </c>
      <c r="AV216" s="24">
        <f t="shared" si="188"/>
        <v>0</v>
      </c>
      <c r="AW216" s="24">
        <f t="shared" si="189"/>
        <v>0</v>
      </c>
      <c r="AX216" s="24">
        <f t="shared" si="190"/>
        <v>0</v>
      </c>
      <c r="AY216" s="24">
        <f t="shared" si="191"/>
        <v>0</v>
      </c>
      <c r="AZ216" s="24">
        <f t="shared" si="192"/>
        <v>0</v>
      </c>
      <c r="BA216" s="24">
        <f t="shared" si="193"/>
        <v>0</v>
      </c>
      <c r="BB216" s="24">
        <f t="shared" si="194"/>
        <v>0</v>
      </c>
      <c r="BC216" s="24">
        <f t="shared" si="195"/>
        <v>0</v>
      </c>
      <c r="BD216" s="24">
        <f t="shared" si="196"/>
        <v>0</v>
      </c>
      <c r="BE216" s="24">
        <f t="shared" si="197"/>
        <v>0</v>
      </c>
      <c r="BF216" s="24">
        <f t="shared" si="198"/>
        <v>0</v>
      </c>
      <c r="BG216" s="24">
        <f t="shared" si="199"/>
        <v>0</v>
      </c>
      <c r="BH216" s="24">
        <f t="shared" si="200"/>
        <v>0</v>
      </c>
      <c r="BI216" s="24">
        <f t="shared" si="201"/>
        <v>0</v>
      </c>
      <c r="BJ216" s="40" t="s">
        <v>618</v>
      </c>
      <c r="BK216" s="22" t="s">
        <v>619</v>
      </c>
      <c r="BL216" s="49">
        <f t="shared" si="173"/>
        <v>0</v>
      </c>
      <c r="BM216" s="50">
        <v>19259.302951066202</v>
      </c>
    </row>
    <row r="217" spans="1:65" ht="34.5" hidden="1" customHeight="1">
      <c r="A217" s="39" t="s">
        <v>618</v>
      </c>
      <c r="B217" s="22" t="s">
        <v>619</v>
      </c>
      <c r="C217" s="21">
        <v>340</v>
      </c>
      <c r="D217" s="34" t="s">
        <v>647</v>
      </c>
      <c r="E217" s="46">
        <v>1029302</v>
      </c>
      <c r="F217" s="23">
        <f t="shared" si="169"/>
        <v>102930.20000000001</v>
      </c>
      <c r="G217" s="23">
        <f t="shared" si="170"/>
        <v>19556.738000000001</v>
      </c>
      <c r="H217" s="23">
        <f t="shared" si="171"/>
        <v>1151788.9379999998</v>
      </c>
      <c r="J217" s="10">
        <f t="shared" si="172"/>
        <v>0</v>
      </c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K217" s="24">
        <f t="shared" si="205"/>
        <v>0</v>
      </c>
      <c r="AL217" s="24">
        <f t="shared" si="203"/>
        <v>0</v>
      </c>
      <c r="AM217" s="24">
        <f t="shared" si="204"/>
        <v>0</v>
      </c>
      <c r="AN217" s="24">
        <f t="shared" si="180"/>
        <v>0</v>
      </c>
      <c r="AO217" s="24">
        <f t="shared" si="181"/>
        <v>0</v>
      </c>
      <c r="AP217" s="24">
        <f t="shared" si="182"/>
        <v>0</v>
      </c>
      <c r="AQ217" s="24">
        <f t="shared" si="183"/>
        <v>0</v>
      </c>
      <c r="AR217" s="24">
        <f t="shared" si="184"/>
        <v>0</v>
      </c>
      <c r="AS217" s="24">
        <f t="shared" si="185"/>
        <v>0</v>
      </c>
      <c r="AT217" s="24">
        <f t="shared" si="186"/>
        <v>0</v>
      </c>
      <c r="AU217" s="24">
        <f t="shared" si="187"/>
        <v>0</v>
      </c>
      <c r="AV217" s="24">
        <f t="shared" si="188"/>
        <v>0</v>
      </c>
      <c r="AW217" s="24">
        <f t="shared" si="189"/>
        <v>0</v>
      </c>
      <c r="AX217" s="24">
        <f t="shared" si="190"/>
        <v>0</v>
      </c>
      <c r="AY217" s="24">
        <f t="shared" si="191"/>
        <v>0</v>
      </c>
      <c r="AZ217" s="24">
        <f t="shared" si="192"/>
        <v>0</v>
      </c>
      <c r="BA217" s="24">
        <f t="shared" si="193"/>
        <v>0</v>
      </c>
      <c r="BB217" s="24">
        <f t="shared" si="194"/>
        <v>0</v>
      </c>
      <c r="BC217" s="24">
        <f t="shared" si="195"/>
        <v>0</v>
      </c>
      <c r="BD217" s="24">
        <f t="shared" si="196"/>
        <v>0</v>
      </c>
      <c r="BE217" s="24">
        <f t="shared" si="197"/>
        <v>0</v>
      </c>
      <c r="BF217" s="24">
        <f t="shared" si="198"/>
        <v>0</v>
      </c>
      <c r="BG217" s="24">
        <f t="shared" si="199"/>
        <v>0</v>
      </c>
      <c r="BH217" s="24">
        <f t="shared" si="200"/>
        <v>0</v>
      </c>
      <c r="BI217" s="24">
        <f t="shared" si="201"/>
        <v>0</v>
      </c>
      <c r="BJ217" s="40" t="s">
        <v>618</v>
      </c>
      <c r="BK217" s="22" t="s">
        <v>619</v>
      </c>
      <c r="BL217" s="49">
        <f t="shared" si="173"/>
        <v>0</v>
      </c>
    </row>
    <row r="218" spans="1:65" ht="34.5" hidden="1" customHeight="1">
      <c r="A218" s="39" t="s">
        <v>618</v>
      </c>
      <c r="B218" s="22" t="s">
        <v>619</v>
      </c>
      <c r="C218" s="76">
        <v>349</v>
      </c>
      <c r="D218" s="34" t="s">
        <v>648</v>
      </c>
      <c r="E218" s="45">
        <v>888.79642732476691</v>
      </c>
      <c r="F218" s="23">
        <f t="shared" si="169"/>
        <v>88.879642732476697</v>
      </c>
      <c r="G218" s="23">
        <f t="shared" si="170"/>
        <v>16.887132119170573</v>
      </c>
      <c r="H218" s="23">
        <f t="shared" si="171"/>
        <v>994.56320217641417</v>
      </c>
      <c r="J218" s="10">
        <f t="shared" si="172"/>
        <v>0</v>
      </c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K218" s="24">
        <f t="shared" si="205"/>
        <v>0</v>
      </c>
      <c r="AL218" s="24">
        <f t="shared" si="203"/>
        <v>0</v>
      </c>
      <c r="AM218" s="24">
        <f t="shared" si="204"/>
        <v>0</v>
      </c>
      <c r="AN218" s="24">
        <f t="shared" si="180"/>
        <v>0</v>
      </c>
      <c r="AO218" s="24">
        <f t="shared" si="181"/>
        <v>0</v>
      </c>
      <c r="AP218" s="24">
        <f t="shared" si="182"/>
        <v>0</v>
      </c>
      <c r="AQ218" s="24">
        <f t="shared" si="183"/>
        <v>0</v>
      </c>
      <c r="AR218" s="24">
        <f t="shared" si="184"/>
        <v>0</v>
      </c>
      <c r="AS218" s="24">
        <f t="shared" si="185"/>
        <v>0</v>
      </c>
      <c r="AT218" s="24">
        <f t="shared" si="186"/>
        <v>0</v>
      </c>
      <c r="AU218" s="24">
        <f t="shared" si="187"/>
        <v>0</v>
      </c>
      <c r="AV218" s="24">
        <f t="shared" si="188"/>
        <v>0</v>
      </c>
      <c r="AW218" s="24">
        <f t="shared" si="189"/>
        <v>0</v>
      </c>
      <c r="AX218" s="24">
        <f t="shared" si="190"/>
        <v>0</v>
      </c>
      <c r="AY218" s="24">
        <f t="shared" si="191"/>
        <v>0</v>
      </c>
      <c r="AZ218" s="24">
        <f t="shared" si="192"/>
        <v>0</v>
      </c>
      <c r="BA218" s="24">
        <f t="shared" si="193"/>
        <v>0</v>
      </c>
      <c r="BB218" s="24">
        <f t="shared" si="194"/>
        <v>0</v>
      </c>
      <c r="BC218" s="24">
        <f t="shared" si="195"/>
        <v>0</v>
      </c>
      <c r="BD218" s="24">
        <f t="shared" si="196"/>
        <v>0</v>
      </c>
      <c r="BE218" s="24">
        <f t="shared" si="197"/>
        <v>0</v>
      </c>
      <c r="BF218" s="24">
        <f t="shared" si="198"/>
        <v>0</v>
      </c>
      <c r="BG218" s="24">
        <f t="shared" si="199"/>
        <v>0</v>
      </c>
      <c r="BH218" s="24">
        <f t="shared" si="200"/>
        <v>0</v>
      </c>
      <c r="BI218" s="24">
        <f t="shared" si="201"/>
        <v>0</v>
      </c>
      <c r="BJ218" s="40" t="s">
        <v>618</v>
      </c>
      <c r="BK218" s="22" t="s">
        <v>619</v>
      </c>
      <c r="BL218" s="49">
        <f t="shared" si="173"/>
        <v>0</v>
      </c>
      <c r="BM218" s="50">
        <v>280055.52188609401</v>
      </c>
    </row>
    <row r="219" spans="1:65" ht="34.5" hidden="1" customHeight="1">
      <c r="A219" s="39" t="s">
        <v>618</v>
      </c>
      <c r="B219" s="22" t="s">
        <v>619</v>
      </c>
      <c r="C219" s="21">
        <v>349</v>
      </c>
      <c r="D219" s="34" t="s">
        <v>648</v>
      </c>
      <c r="E219" s="46">
        <v>34218</v>
      </c>
      <c r="F219" s="23">
        <f t="shared" si="169"/>
        <v>3421.8</v>
      </c>
      <c r="G219" s="23">
        <f t="shared" si="170"/>
        <v>650.14200000000005</v>
      </c>
      <c r="H219" s="23">
        <f t="shared" si="171"/>
        <v>38289.942000000003</v>
      </c>
      <c r="J219" s="10">
        <f t="shared" si="172"/>
        <v>0</v>
      </c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K219" s="24">
        <f t="shared" si="205"/>
        <v>0</v>
      </c>
      <c r="AL219" s="24">
        <f t="shared" si="203"/>
        <v>0</v>
      </c>
      <c r="AM219" s="24">
        <f t="shared" si="204"/>
        <v>0</v>
      </c>
      <c r="AN219" s="24">
        <f t="shared" si="180"/>
        <v>0</v>
      </c>
      <c r="AO219" s="24">
        <f t="shared" si="181"/>
        <v>0</v>
      </c>
      <c r="AP219" s="24">
        <f t="shared" si="182"/>
        <v>0</v>
      </c>
      <c r="AQ219" s="24">
        <f t="shared" si="183"/>
        <v>0</v>
      </c>
      <c r="AR219" s="24">
        <f t="shared" si="184"/>
        <v>0</v>
      </c>
      <c r="AS219" s="24">
        <f t="shared" si="185"/>
        <v>0</v>
      </c>
      <c r="AT219" s="24">
        <f t="shared" si="186"/>
        <v>0</v>
      </c>
      <c r="AU219" s="24">
        <f t="shared" si="187"/>
        <v>0</v>
      </c>
      <c r="AV219" s="24">
        <f t="shared" si="188"/>
        <v>0</v>
      </c>
      <c r="AW219" s="24">
        <f t="shared" si="189"/>
        <v>0</v>
      </c>
      <c r="AX219" s="24">
        <f t="shared" si="190"/>
        <v>0</v>
      </c>
      <c r="AY219" s="24">
        <f t="shared" si="191"/>
        <v>0</v>
      </c>
      <c r="AZ219" s="24">
        <f t="shared" si="192"/>
        <v>0</v>
      </c>
      <c r="BA219" s="24">
        <f t="shared" si="193"/>
        <v>0</v>
      </c>
      <c r="BB219" s="24">
        <f t="shared" si="194"/>
        <v>0</v>
      </c>
      <c r="BC219" s="24">
        <f t="shared" si="195"/>
        <v>0</v>
      </c>
      <c r="BD219" s="24">
        <f t="shared" si="196"/>
        <v>0</v>
      </c>
      <c r="BE219" s="24">
        <f t="shared" si="197"/>
        <v>0</v>
      </c>
      <c r="BF219" s="24">
        <f t="shared" si="198"/>
        <v>0</v>
      </c>
      <c r="BG219" s="24">
        <f t="shared" si="199"/>
        <v>0</v>
      </c>
      <c r="BH219" s="24">
        <f t="shared" si="200"/>
        <v>0</v>
      </c>
      <c r="BI219" s="24">
        <f t="shared" si="201"/>
        <v>0</v>
      </c>
      <c r="BJ219" s="40" t="s">
        <v>618</v>
      </c>
      <c r="BK219" s="22" t="s">
        <v>619</v>
      </c>
      <c r="BL219" s="49">
        <f t="shared" si="173"/>
        <v>0</v>
      </c>
    </row>
    <row r="220" spans="1:65" ht="34.5" hidden="1" customHeight="1">
      <c r="A220" s="39" t="s">
        <v>618</v>
      </c>
      <c r="B220" s="22" t="s">
        <v>619</v>
      </c>
      <c r="C220" s="76">
        <v>351</v>
      </c>
      <c r="D220" s="34" t="s">
        <v>649</v>
      </c>
      <c r="E220" s="45">
        <v>3910.3723301160612</v>
      </c>
      <c r="F220" s="23">
        <f t="shared" si="169"/>
        <v>391.03723301160613</v>
      </c>
      <c r="G220" s="23">
        <f t="shared" si="170"/>
        <v>74.297074272205165</v>
      </c>
      <c r="H220" s="23">
        <f t="shared" si="171"/>
        <v>4375.7066373998732</v>
      </c>
      <c r="J220" s="10">
        <f t="shared" si="172"/>
        <v>0</v>
      </c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K220" s="24">
        <f t="shared" si="205"/>
        <v>0</v>
      </c>
      <c r="AL220" s="24">
        <f t="shared" si="203"/>
        <v>0</v>
      </c>
      <c r="AM220" s="24">
        <f t="shared" si="204"/>
        <v>0</v>
      </c>
      <c r="AN220" s="24">
        <f t="shared" si="180"/>
        <v>0</v>
      </c>
      <c r="AO220" s="24">
        <f t="shared" si="181"/>
        <v>0</v>
      </c>
      <c r="AP220" s="24">
        <f t="shared" si="182"/>
        <v>0</v>
      </c>
      <c r="AQ220" s="24">
        <f t="shared" si="183"/>
        <v>0</v>
      </c>
      <c r="AR220" s="24">
        <f t="shared" si="184"/>
        <v>0</v>
      </c>
      <c r="AS220" s="24">
        <f t="shared" si="185"/>
        <v>0</v>
      </c>
      <c r="AT220" s="24">
        <f t="shared" si="186"/>
        <v>0</v>
      </c>
      <c r="AU220" s="24">
        <f t="shared" si="187"/>
        <v>0</v>
      </c>
      <c r="AV220" s="24">
        <f t="shared" si="188"/>
        <v>0</v>
      </c>
      <c r="AW220" s="24">
        <f t="shared" si="189"/>
        <v>0</v>
      </c>
      <c r="AX220" s="24">
        <f t="shared" si="190"/>
        <v>0</v>
      </c>
      <c r="AY220" s="24">
        <f t="shared" si="191"/>
        <v>0</v>
      </c>
      <c r="AZ220" s="24">
        <f t="shared" si="192"/>
        <v>0</v>
      </c>
      <c r="BA220" s="24">
        <f t="shared" si="193"/>
        <v>0</v>
      </c>
      <c r="BB220" s="24">
        <f t="shared" si="194"/>
        <v>0</v>
      </c>
      <c r="BC220" s="24">
        <f t="shared" si="195"/>
        <v>0</v>
      </c>
      <c r="BD220" s="24">
        <f t="shared" si="196"/>
        <v>0</v>
      </c>
      <c r="BE220" s="24">
        <f t="shared" si="197"/>
        <v>0</v>
      </c>
      <c r="BF220" s="24">
        <f t="shared" si="198"/>
        <v>0</v>
      </c>
      <c r="BG220" s="24">
        <f t="shared" si="199"/>
        <v>0</v>
      </c>
      <c r="BH220" s="24">
        <f t="shared" si="200"/>
        <v>0</v>
      </c>
      <c r="BI220" s="24">
        <f t="shared" si="201"/>
        <v>0</v>
      </c>
      <c r="BJ220" s="40" t="s">
        <v>618</v>
      </c>
      <c r="BK220" s="22" t="s">
        <v>619</v>
      </c>
      <c r="BL220" s="49">
        <f t="shared" si="173"/>
        <v>0</v>
      </c>
      <c r="BM220" s="50">
        <v>205235.72992046099</v>
      </c>
    </row>
    <row r="221" spans="1:65" ht="34.5" hidden="1" customHeight="1">
      <c r="A221" s="39" t="s">
        <v>618</v>
      </c>
      <c r="B221" s="22" t="s">
        <v>619</v>
      </c>
      <c r="C221" s="21">
        <v>351</v>
      </c>
      <c r="D221" s="34" t="s">
        <v>649</v>
      </c>
      <c r="E221" s="46">
        <v>132735</v>
      </c>
      <c r="F221" s="23">
        <f t="shared" si="169"/>
        <v>13273.5</v>
      </c>
      <c r="G221" s="23">
        <f t="shared" si="170"/>
        <v>2521.9650000000001</v>
      </c>
      <c r="H221" s="23">
        <f t="shared" si="171"/>
        <v>148530.465</v>
      </c>
      <c r="J221" s="10">
        <f t="shared" si="172"/>
        <v>0</v>
      </c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K221" s="24">
        <f t="shared" si="205"/>
        <v>0</v>
      </c>
      <c r="AL221" s="24">
        <f t="shared" si="203"/>
        <v>0</v>
      </c>
      <c r="AM221" s="24">
        <f t="shared" si="204"/>
        <v>0</v>
      </c>
      <c r="AN221" s="24">
        <f t="shared" si="180"/>
        <v>0</v>
      </c>
      <c r="AO221" s="24">
        <f t="shared" si="181"/>
        <v>0</v>
      </c>
      <c r="AP221" s="24">
        <f t="shared" si="182"/>
        <v>0</v>
      </c>
      <c r="AQ221" s="24">
        <f t="shared" si="183"/>
        <v>0</v>
      </c>
      <c r="AR221" s="24">
        <f t="shared" si="184"/>
        <v>0</v>
      </c>
      <c r="AS221" s="24">
        <f t="shared" si="185"/>
        <v>0</v>
      </c>
      <c r="AT221" s="24">
        <f t="shared" si="186"/>
        <v>0</v>
      </c>
      <c r="AU221" s="24">
        <f t="shared" si="187"/>
        <v>0</v>
      </c>
      <c r="AV221" s="24">
        <f t="shared" si="188"/>
        <v>0</v>
      </c>
      <c r="AW221" s="24">
        <f t="shared" si="189"/>
        <v>0</v>
      </c>
      <c r="AX221" s="24">
        <f t="shared" si="190"/>
        <v>0</v>
      </c>
      <c r="AY221" s="24">
        <f t="shared" si="191"/>
        <v>0</v>
      </c>
      <c r="AZ221" s="24">
        <f t="shared" si="192"/>
        <v>0</v>
      </c>
      <c r="BA221" s="24">
        <f t="shared" si="193"/>
        <v>0</v>
      </c>
      <c r="BB221" s="24">
        <f t="shared" si="194"/>
        <v>0</v>
      </c>
      <c r="BC221" s="24">
        <f t="shared" si="195"/>
        <v>0</v>
      </c>
      <c r="BD221" s="24">
        <f t="shared" si="196"/>
        <v>0</v>
      </c>
      <c r="BE221" s="24">
        <f t="shared" si="197"/>
        <v>0</v>
      </c>
      <c r="BF221" s="24">
        <f t="shared" si="198"/>
        <v>0</v>
      </c>
      <c r="BG221" s="24">
        <f t="shared" si="199"/>
        <v>0</v>
      </c>
      <c r="BH221" s="24">
        <f t="shared" si="200"/>
        <v>0</v>
      </c>
      <c r="BI221" s="24">
        <f t="shared" si="201"/>
        <v>0</v>
      </c>
      <c r="BJ221" s="40" t="s">
        <v>618</v>
      </c>
      <c r="BK221" s="22" t="s">
        <v>619</v>
      </c>
      <c r="BL221" s="49">
        <f t="shared" si="173"/>
        <v>0</v>
      </c>
    </row>
    <row r="222" spans="1:65" ht="34.5" hidden="1" customHeight="1">
      <c r="A222" s="39" t="s">
        <v>618</v>
      </c>
      <c r="B222" s="22" t="s">
        <v>619</v>
      </c>
      <c r="C222" s="76">
        <v>354</v>
      </c>
      <c r="D222" s="34" t="s">
        <v>650</v>
      </c>
      <c r="E222" s="45">
        <v>3432.3641675212289</v>
      </c>
      <c r="F222" s="23">
        <f t="shared" si="169"/>
        <v>343.23641675212292</v>
      </c>
      <c r="G222" s="23">
        <f t="shared" si="170"/>
        <v>65.214919182903358</v>
      </c>
      <c r="H222" s="23">
        <f t="shared" si="171"/>
        <v>3840.8155034562551</v>
      </c>
      <c r="J222" s="10">
        <f t="shared" si="172"/>
        <v>0</v>
      </c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K222" s="24">
        <f t="shared" si="205"/>
        <v>0</v>
      </c>
      <c r="AL222" s="24">
        <f t="shared" si="203"/>
        <v>0</v>
      </c>
      <c r="AM222" s="24">
        <f t="shared" si="204"/>
        <v>0</v>
      </c>
      <c r="AN222" s="24">
        <f t="shared" si="180"/>
        <v>0</v>
      </c>
      <c r="AO222" s="24">
        <f t="shared" si="181"/>
        <v>0</v>
      </c>
      <c r="AP222" s="24">
        <f t="shared" si="182"/>
        <v>0</v>
      </c>
      <c r="AQ222" s="24">
        <f t="shared" si="183"/>
        <v>0</v>
      </c>
      <c r="AR222" s="24">
        <f t="shared" si="184"/>
        <v>0</v>
      </c>
      <c r="AS222" s="24">
        <f t="shared" si="185"/>
        <v>0</v>
      </c>
      <c r="AT222" s="24">
        <f t="shared" si="186"/>
        <v>0</v>
      </c>
      <c r="AU222" s="24">
        <f t="shared" si="187"/>
        <v>0</v>
      </c>
      <c r="AV222" s="24">
        <f t="shared" si="188"/>
        <v>0</v>
      </c>
      <c r="AW222" s="24">
        <f t="shared" si="189"/>
        <v>0</v>
      </c>
      <c r="AX222" s="24">
        <f t="shared" si="190"/>
        <v>0</v>
      </c>
      <c r="AY222" s="24">
        <f t="shared" si="191"/>
        <v>0</v>
      </c>
      <c r="AZ222" s="24">
        <f t="shared" si="192"/>
        <v>0</v>
      </c>
      <c r="BA222" s="24">
        <f t="shared" si="193"/>
        <v>0</v>
      </c>
      <c r="BB222" s="24">
        <f t="shared" si="194"/>
        <v>0</v>
      </c>
      <c r="BC222" s="24">
        <f t="shared" si="195"/>
        <v>0</v>
      </c>
      <c r="BD222" s="24">
        <f t="shared" si="196"/>
        <v>0</v>
      </c>
      <c r="BE222" s="24">
        <f t="shared" si="197"/>
        <v>0</v>
      </c>
      <c r="BF222" s="24">
        <f t="shared" si="198"/>
        <v>0</v>
      </c>
      <c r="BG222" s="24">
        <f t="shared" si="199"/>
        <v>0</v>
      </c>
      <c r="BH222" s="24">
        <f t="shared" si="200"/>
        <v>0</v>
      </c>
      <c r="BI222" s="24">
        <f t="shared" si="201"/>
        <v>0</v>
      </c>
      <c r="BJ222" s="40" t="s">
        <v>618</v>
      </c>
      <c r="BK222" s="22" t="s">
        <v>619</v>
      </c>
      <c r="BL222" s="49">
        <f t="shared" si="173"/>
        <v>0</v>
      </c>
      <c r="BM222" s="50">
        <v>31801.595367336398</v>
      </c>
    </row>
    <row r="223" spans="1:65" ht="34.5" hidden="1" customHeight="1">
      <c r="A223" s="39" t="s">
        <v>618</v>
      </c>
      <c r="B223" s="22" t="s">
        <v>619</v>
      </c>
      <c r="C223" s="21">
        <v>354</v>
      </c>
      <c r="D223" s="34" t="s">
        <v>650</v>
      </c>
      <c r="E223" s="46">
        <v>127521</v>
      </c>
      <c r="F223" s="23">
        <f t="shared" si="169"/>
        <v>12752.1</v>
      </c>
      <c r="G223" s="23">
        <f t="shared" si="170"/>
        <v>2422.8989999999999</v>
      </c>
      <c r="H223" s="23">
        <f t="shared" si="171"/>
        <v>142695.99900000001</v>
      </c>
      <c r="J223" s="10">
        <f t="shared" si="172"/>
        <v>0</v>
      </c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K223" s="24">
        <f t="shared" si="205"/>
        <v>0</v>
      </c>
      <c r="AL223" s="24">
        <f t="shared" si="203"/>
        <v>0</v>
      </c>
      <c r="AM223" s="24">
        <f t="shared" si="204"/>
        <v>0</v>
      </c>
      <c r="AN223" s="24">
        <f t="shared" si="180"/>
        <v>0</v>
      </c>
      <c r="AO223" s="24">
        <f t="shared" si="181"/>
        <v>0</v>
      </c>
      <c r="AP223" s="24">
        <f t="shared" si="182"/>
        <v>0</v>
      </c>
      <c r="AQ223" s="24">
        <f t="shared" si="183"/>
        <v>0</v>
      </c>
      <c r="AR223" s="24">
        <f t="shared" si="184"/>
        <v>0</v>
      </c>
      <c r="AS223" s="24">
        <f t="shared" si="185"/>
        <v>0</v>
      </c>
      <c r="AT223" s="24">
        <f t="shared" si="186"/>
        <v>0</v>
      </c>
      <c r="AU223" s="24">
        <f t="shared" si="187"/>
        <v>0</v>
      </c>
      <c r="AV223" s="24">
        <f t="shared" si="188"/>
        <v>0</v>
      </c>
      <c r="AW223" s="24">
        <f t="shared" si="189"/>
        <v>0</v>
      </c>
      <c r="AX223" s="24">
        <f t="shared" si="190"/>
        <v>0</v>
      </c>
      <c r="AY223" s="24">
        <f t="shared" si="191"/>
        <v>0</v>
      </c>
      <c r="AZ223" s="24">
        <f t="shared" si="192"/>
        <v>0</v>
      </c>
      <c r="BA223" s="24">
        <f t="shared" si="193"/>
        <v>0</v>
      </c>
      <c r="BB223" s="24">
        <f t="shared" si="194"/>
        <v>0</v>
      </c>
      <c r="BC223" s="24">
        <f t="shared" si="195"/>
        <v>0</v>
      </c>
      <c r="BD223" s="24">
        <f t="shared" si="196"/>
        <v>0</v>
      </c>
      <c r="BE223" s="24">
        <f t="shared" si="197"/>
        <v>0</v>
      </c>
      <c r="BF223" s="24">
        <f t="shared" si="198"/>
        <v>0</v>
      </c>
      <c r="BG223" s="24">
        <f t="shared" si="199"/>
        <v>0</v>
      </c>
      <c r="BH223" s="24">
        <f t="shared" si="200"/>
        <v>0</v>
      </c>
      <c r="BI223" s="24">
        <f t="shared" si="201"/>
        <v>0</v>
      </c>
      <c r="BJ223" s="40" t="s">
        <v>618</v>
      </c>
      <c r="BK223" s="22" t="s">
        <v>619</v>
      </c>
      <c r="BL223" s="49">
        <f t="shared" si="173"/>
        <v>0</v>
      </c>
    </row>
    <row r="224" spans="1:65" ht="34.5" hidden="1" customHeight="1">
      <c r="A224" s="39" t="s">
        <v>618</v>
      </c>
      <c r="B224" s="22" t="s">
        <v>619</v>
      </c>
      <c r="C224" s="76">
        <v>357</v>
      </c>
      <c r="D224" s="34" t="s">
        <v>651</v>
      </c>
      <c r="E224" s="45">
        <v>2346.0574230131801</v>
      </c>
      <c r="F224" s="23">
        <f t="shared" si="169"/>
        <v>234.60574230131803</v>
      </c>
      <c r="G224" s="23">
        <f t="shared" si="170"/>
        <v>44.575091037250424</v>
      </c>
      <c r="H224" s="23">
        <f t="shared" si="171"/>
        <v>2625.2382563517485</v>
      </c>
      <c r="J224" s="10">
        <f t="shared" si="172"/>
        <v>0</v>
      </c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K224" s="24">
        <f t="shared" si="205"/>
        <v>0</v>
      </c>
      <c r="AL224" s="24">
        <f t="shared" si="203"/>
        <v>0</v>
      </c>
      <c r="AM224" s="24">
        <f t="shared" si="204"/>
        <v>0</v>
      </c>
      <c r="AN224" s="24">
        <f t="shared" si="180"/>
        <v>0</v>
      </c>
      <c r="AO224" s="24">
        <f t="shared" si="181"/>
        <v>0</v>
      </c>
      <c r="AP224" s="24">
        <f t="shared" si="182"/>
        <v>0</v>
      </c>
      <c r="AQ224" s="24">
        <f t="shared" si="183"/>
        <v>0</v>
      </c>
      <c r="AR224" s="24">
        <f t="shared" si="184"/>
        <v>0</v>
      </c>
      <c r="AS224" s="24">
        <f t="shared" si="185"/>
        <v>0</v>
      </c>
      <c r="AT224" s="24">
        <f t="shared" si="186"/>
        <v>0</v>
      </c>
      <c r="AU224" s="24">
        <f t="shared" si="187"/>
        <v>0</v>
      </c>
      <c r="AV224" s="24">
        <f t="shared" si="188"/>
        <v>0</v>
      </c>
      <c r="AW224" s="24">
        <f t="shared" si="189"/>
        <v>0</v>
      </c>
      <c r="AX224" s="24">
        <f t="shared" si="190"/>
        <v>0</v>
      </c>
      <c r="AY224" s="24">
        <f t="shared" si="191"/>
        <v>0</v>
      </c>
      <c r="AZ224" s="24">
        <f t="shared" si="192"/>
        <v>0</v>
      </c>
      <c r="BA224" s="24">
        <f t="shared" si="193"/>
        <v>0</v>
      </c>
      <c r="BB224" s="24">
        <f t="shared" si="194"/>
        <v>0</v>
      </c>
      <c r="BC224" s="24">
        <f t="shared" si="195"/>
        <v>0</v>
      </c>
      <c r="BD224" s="24">
        <f t="shared" si="196"/>
        <v>0</v>
      </c>
      <c r="BE224" s="24">
        <f t="shared" si="197"/>
        <v>0</v>
      </c>
      <c r="BF224" s="24">
        <f t="shared" si="198"/>
        <v>0</v>
      </c>
      <c r="BG224" s="24">
        <f t="shared" si="199"/>
        <v>0</v>
      </c>
      <c r="BH224" s="24">
        <f t="shared" si="200"/>
        <v>0</v>
      </c>
      <c r="BI224" s="24">
        <f t="shared" si="201"/>
        <v>0</v>
      </c>
      <c r="BJ224" s="40" t="s">
        <v>618</v>
      </c>
      <c r="BK224" s="22" t="s">
        <v>619</v>
      </c>
      <c r="BL224" s="49">
        <f t="shared" si="173"/>
        <v>0</v>
      </c>
      <c r="BM224" s="50">
        <v>23148.790086578199</v>
      </c>
    </row>
    <row r="225" spans="1:65" ht="34.5" hidden="1" customHeight="1">
      <c r="A225" s="39" t="s">
        <v>618</v>
      </c>
      <c r="B225" s="22" t="s">
        <v>619</v>
      </c>
      <c r="C225" s="21">
        <v>357</v>
      </c>
      <c r="D225" s="34" t="s">
        <v>651</v>
      </c>
      <c r="E225" s="46">
        <v>115576</v>
      </c>
      <c r="F225" s="23">
        <f t="shared" si="169"/>
        <v>11557.6</v>
      </c>
      <c r="G225" s="23">
        <f t="shared" si="170"/>
        <v>2195.944</v>
      </c>
      <c r="H225" s="23">
        <f t="shared" si="171"/>
        <v>129329.54400000001</v>
      </c>
      <c r="J225" s="10">
        <f t="shared" si="172"/>
        <v>0</v>
      </c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K225" s="24">
        <f t="shared" si="205"/>
        <v>0</v>
      </c>
      <c r="AL225" s="24">
        <f t="shared" si="203"/>
        <v>0</v>
      </c>
      <c r="AM225" s="24">
        <f t="shared" si="204"/>
        <v>0</v>
      </c>
      <c r="AN225" s="24">
        <f t="shared" si="180"/>
        <v>0</v>
      </c>
      <c r="AO225" s="24">
        <f t="shared" si="181"/>
        <v>0</v>
      </c>
      <c r="AP225" s="24">
        <f t="shared" si="182"/>
        <v>0</v>
      </c>
      <c r="AQ225" s="24">
        <f t="shared" si="183"/>
        <v>0</v>
      </c>
      <c r="AR225" s="24">
        <f t="shared" si="184"/>
        <v>0</v>
      </c>
      <c r="AS225" s="24">
        <f t="shared" si="185"/>
        <v>0</v>
      </c>
      <c r="AT225" s="24">
        <f t="shared" si="186"/>
        <v>0</v>
      </c>
      <c r="AU225" s="24">
        <f t="shared" si="187"/>
        <v>0</v>
      </c>
      <c r="AV225" s="24">
        <f t="shared" si="188"/>
        <v>0</v>
      </c>
      <c r="AW225" s="24">
        <f t="shared" si="189"/>
        <v>0</v>
      </c>
      <c r="AX225" s="24">
        <f t="shared" si="190"/>
        <v>0</v>
      </c>
      <c r="AY225" s="24">
        <f t="shared" si="191"/>
        <v>0</v>
      </c>
      <c r="AZ225" s="24">
        <f t="shared" si="192"/>
        <v>0</v>
      </c>
      <c r="BA225" s="24">
        <f t="shared" si="193"/>
        <v>0</v>
      </c>
      <c r="BB225" s="24">
        <f t="shared" si="194"/>
        <v>0</v>
      </c>
      <c r="BC225" s="24">
        <f t="shared" si="195"/>
        <v>0</v>
      </c>
      <c r="BD225" s="24">
        <f t="shared" si="196"/>
        <v>0</v>
      </c>
      <c r="BE225" s="24">
        <f t="shared" si="197"/>
        <v>0</v>
      </c>
      <c r="BF225" s="24">
        <f t="shared" si="198"/>
        <v>0</v>
      </c>
      <c r="BG225" s="24">
        <f t="shared" si="199"/>
        <v>0</v>
      </c>
      <c r="BH225" s="24">
        <f t="shared" si="200"/>
        <v>0</v>
      </c>
      <c r="BI225" s="24">
        <f t="shared" si="201"/>
        <v>0</v>
      </c>
      <c r="BJ225" s="40" t="s">
        <v>618</v>
      </c>
      <c r="BK225" s="22" t="s">
        <v>619</v>
      </c>
      <c r="BL225" s="49">
        <f t="shared" si="173"/>
        <v>0</v>
      </c>
    </row>
    <row r="226" spans="1:65" ht="34.5" hidden="1" customHeight="1">
      <c r="A226" s="39" t="s">
        <v>618</v>
      </c>
      <c r="B226" s="22" t="s">
        <v>619</v>
      </c>
      <c r="C226" s="76">
        <v>360</v>
      </c>
      <c r="D226" s="34" t="s">
        <v>652</v>
      </c>
      <c r="E226" s="45">
        <v>4680.4965920744025</v>
      </c>
      <c r="F226" s="23">
        <f t="shared" si="169"/>
        <v>468.0496592074403</v>
      </c>
      <c r="G226" s="23">
        <f t="shared" si="170"/>
        <v>88.929435249413658</v>
      </c>
      <c r="H226" s="23">
        <f t="shared" si="171"/>
        <v>5237.4756865312565</v>
      </c>
      <c r="J226" s="10">
        <f t="shared" si="172"/>
        <v>0</v>
      </c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K226" s="24">
        <f t="shared" si="205"/>
        <v>0</v>
      </c>
      <c r="AL226" s="24">
        <f t="shared" si="203"/>
        <v>0</v>
      </c>
      <c r="AM226" s="24">
        <f t="shared" si="204"/>
        <v>0</v>
      </c>
      <c r="AN226" s="24">
        <f t="shared" si="180"/>
        <v>0</v>
      </c>
      <c r="AO226" s="24">
        <f t="shared" si="181"/>
        <v>0</v>
      </c>
      <c r="AP226" s="24">
        <f t="shared" si="182"/>
        <v>0</v>
      </c>
      <c r="AQ226" s="24">
        <f t="shared" si="183"/>
        <v>0</v>
      </c>
      <c r="AR226" s="24">
        <f t="shared" si="184"/>
        <v>0</v>
      </c>
      <c r="AS226" s="24">
        <f t="shared" si="185"/>
        <v>0</v>
      </c>
      <c r="AT226" s="24">
        <f t="shared" si="186"/>
        <v>0</v>
      </c>
      <c r="AU226" s="24">
        <f t="shared" si="187"/>
        <v>0</v>
      </c>
      <c r="AV226" s="24">
        <f t="shared" si="188"/>
        <v>0</v>
      </c>
      <c r="AW226" s="24">
        <f t="shared" si="189"/>
        <v>0</v>
      </c>
      <c r="AX226" s="24">
        <f t="shared" si="190"/>
        <v>0</v>
      </c>
      <c r="AY226" s="24">
        <f t="shared" si="191"/>
        <v>0</v>
      </c>
      <c r="AZ226" s="24">
        <f t="shared" si="192"/>
        <v>0</v>
      </c>
      <c r="BA226" s="24">
        <f t="shared" si="193"/>
        <v>0</v>
      </c>
      <c r="BB226" s="24">
        <f t="shared" si="194"/>
        <v>0</v>
      </c>
      <c r="BC226" s="24">
        <f t="shared" si="195"/>
        <v>0</v>
      </c>
      <c r="BD226" s="24">
        <f t="shared" si="196"/>
        <v>0</v>
      </c>
      <c r="BE226" s="24">
        <f t="shared" si="197"/>
        <v>0</v>
      </c>
      <c r="BF226" s="24">
        <f t="shared" si="198"/>
        <v>0</v>
      </c>
      <c r="BG226" s="24">
        <f t="shared" si="199"/>
        <v>0</v>
      </c>
      <c r="BH226" s="24">
        <f t="shared" si="200"/>
        <v>0</v>
      </c>
      <c r="BI226" s="24">
        <f t="shared" si="201"/>
        <v>0</v>
      </c>
      <c r="BJ226" s="40" t="s">
        <v>618</v>
      </c>
      <c r="BK226" s="22" t="s">
        <v>619</v>
      </c>
      <c r="BL226" s="49">
        <f t="shared" si="173"/>
        <v>0</v>
      </c>
    </row>
    <row r="227" spans="1:65" ht="34.5" hidden="1" customHeight="1">
      <c r="A227" s="39" t="s">
        <v>618</v>
      </c>
      <c r="B227" s="22" t="s">
        <v>619</v>
      </c>
      <c r="C227" s="21">
        <v>360</v>
      </c>
      <c r="D227" s="34" t="s">
        <v>652</v>
      </c>
      <c r="E227" s="46">
        <v>46558</v>
      </c>
      <c r="F227" s="23">
        <f t="shared" si="169"/>
        <v>4655.8</v>
      </c>
      <c r="G227" s="23">
        <f t="shared" si="170"/>
        <v>884.60200000000009</v>
      </c>
      <c r="H227" s="23">
        <f t="shared" si="171"/>
        <v>52098.402000000002</v>
      </c>
      <c r="J227" s="10">
        <f t="shared" si="172"/>
        <v>0</v>
      </c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K227" s="24">
        <f t="shared" si="205"/>
        <v>0</v>
      </c>
      <c r="AL227" s="24">
        <f t="shared" si="203"/>
        <v>0</v>
      </c>
      <c r="AM227" s="24">
        <f t="shared" si="204"/>
        <v>0</v>
      </c>
      <c r="AN227" s="24">
        <f t="shared" si="180"/>
        <v>0</v>
      </c>
      <c r="AO227" s="24">
        <f t="shared" si="181"/>
        <v>0</v>
      </c>
      <c r="AP227" s="24">
        <f t="shared" si="182"/>
        <v>0</v>
      </c>
      <c r="AQ227" s="24">
        <f t="shared" si="183"/>
        <v>0</v>
      </c>
      <c r="AR227" s="24">
        <f t="shared" si="184"/>
        <v>0</v>
      </c>
      <c r="AS227" s="24">
        <f t="shared" si="185"/>
        <v>0</v>
      </c>
      <c r="AT227" s="24">
        <f t="shared" si="186"/>
        <v>0</v>
      </c>
      <c r="AU227" s="24">
        <f t="shared" si="187"/>
        <v>0</v>
      </c>
      <c r="AV227" s="24">
        <f t="shared" si="188"/>
        <v>0</v>
      </c>
      <c r="AW227" s="24">
        <f t="shared" si="189"/>
        <v>0</v>
      </c>
      <c r="AX227" s="24">
        <f t="shared" si="190"/>
        <v>0</v>
      </c>
      <c r="AY227" s="24">
        <f t="shared" si="191"/>
        <v>0</v>
      </c>
      <c r="AZ227" s="24">
        <f t="shared" si="192"/>
        <v>0</v>
      </c>
      <c r="BA227" s="24">
        <f t="shared" si="193"/>
        <v>0</v>
      </c>
      <c r="BB227" s="24">
        <f t="shared" si="194"/>
        <v>0</v>
      </c>
      <c r="BC227" s="24">
        <f t="shared" si="195"/>
        <v>0</v>
      </c>
      <c r="BD227" s="24">
        <f t="shared" si="196"/>
        <v>0</v>
      </c>
      <c r="BE227" s="24">
        <f t="shared" si="197"/>
        <v>0</v>
      </c>
      <c r="BF227" s="24">
        <f t="shared" si="198"/>
        <v>0</v>
      </c>
      <c r="BG227" s="24">
        <f t="shared" si="199"/>
        <v>0</v>
      </c>
      <c r="BH227" s="24">
        <f t="shared" si="200"/>
        <v>0</v>
      </c>
      <c r="BI227" s="24">
        <f t="shared" si="201"/>
        <v>0</v>
      </c>
      <c r="BJ227" s="40" t="s">
        <v>618</v>
      </c>
      <c r="BK227" s="22" t="s">
        <v>619</v>
      </c>
      <c r="BL227" s="49">
        <f t="shared" si="173"/>
        <v>0</v>
      </c>
    </row>
    <row r="228" spans="1:65" ht="34.5" hidden="1" customHeight="1">
      <c r="A228" s="39" t="s">
        <v>618</v>
      </c>
      <c r="B228" s="22" t="s">
        <v>619</v>
      </c>
      <c r="C228" s="76">
        <v>365</v>
      </c>
      <c r="D228" s="34" t="s">
        <v>653</v>
      </c>
      <c r="E228" s="45">
        <v>18055.596516624606</v>
      </c>
      <c r="F228" s="23">
        <f t="shared" si="169"/>
        <v>1805.5596516624607</v>
      </c>
      <c r="G228" s="23">
        <f t="shared" si="170"/>
        <v>343.05633381586756</v>
      </c>
      <c r="H228" s="23">
        <f t="shared" si="171"/>
        <v>20204.212502102935</v>
      </c>
      <c r="J228" s="179">
        <f t="shared" si="172"/>
        <v>4</v>
      </c>
      <c r="K228" s="10">
        <v>2</v>
      </c>
      <c r="L228" s="10"/>
      <c r="M228" s="10"/>
      <c r="N228" s="10">
        <v>1</v>
      </c>
      <c r="O228" s="10"/>
      <c r="P228" s="10"/>
      <c r="Q228" s="10"/>
      <c r="R228" s="10"/>
      <c r="S228" s="10"/>
      <c r="T228" s="10"/>
      <c r="U228" s="10"/>
      <c r="V228" s="10">
        <v>1</v>
      </c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K228" s="24">
        <f>+H228*K228</f>
        <v>40408.42500420587</v>
      </c>
      <c r="AL228" s="24">
        <f t="shared" si="203"/>
        <v>0</v>
      </c>
      <c r="AM228" s="24">
        <f t="shared" si="204"/>
        <v>0</v>
      </c>
      <c r="AN228" s="24">
        <f t="shared" si="180"/>
        <v>20204.212502102935</v>
      </c>
      <c r="AO228" s="24">
        <f t="shared" si="181"/>
        <v>0</v>
      </c>
      <c r="AP228" s="24">
        <f t="shared" si="182"/>
        <v>0</v>
      </c>
      <c r="AQ228" s="24">
        <f t="shared" si="183"/>
        <v>0</v>
      </c>
      <c r="AR228" s="24">
        <f t="shared" si="184"/>
        <v>0</v>
      </c>
      <c r="AS228" s="24">
        <f t="shared" si="185"/>
        <v>0</v>
      </c>
      <c r="AT228" s="24">
        <f t="shared" si="186"/>
        <v>0</v>
      </c>
      <c r="AU228" s="24">
        <f t="shared" si="187"/>
        <v>0</v>
      </c>
      <c r="AV228" s="24">
        <f t="shared" si="188"/>
        <v>20204.212502102935</v>
      </c>
      <c r="AW228" s="24">
        <f t="shared" si="189"/>
        <v>0</v>
      </c>
      <c r="AX228" s="24">
        <f t="shared" si="190"/>
        <v>0</v>
      </c>
      <c r="AY228" s="24">
        <f t="shared" si="191"/>
        <v>0</v>
      </c>
      <c r="AZ228" s="24">
        <f t="shared" si="192"/>
        <v>0</v>
      </c>
      <c r="BA228" s="24">
        <f t="shared" si="193"/>
        <v>0</v>
      </c>
      <c r="BB228" s="24">
        <f t="shared" si="194"/>
        <v>0</v>
      </c>
      <c r="BC228" s="24">
        <f t="shared" si="195"/>
        <v>0</v>
      </c>
      <c r="BD228" s="24">
        <f t="shared" si="196"/>
        <v>0</v>
      </c>
      <c r="BE228" s="24">
        <f t="shared" si="197"/>
        <v>0</v>
      </c>
      <c r="BF228" s="24">
        <f t="shared" si="198"/>
        <v>0</v>
      </c>
      <c r="BG228" s="24">
        <f t="shared" si="199"/>
        <v>0</v>
      </c>
      <c r="BH228" s="24">
        <f t="shared" si="200"/>
        <v>0</v>
      </c>
      <c r="BI228" s="24">
        <f t="shared" si="201"/>
        <v>0</v>
      </c>
      <c r="BJ228" s="40" t="s">
        <v>618</v>
      </c>
      <c r="BK228" s="22" t="s">
        <v>619</v>
      </c>
      <c r="BL228" s="49">
        <f t="shared" si="173"/>
        <v>80816.85000841174</v>
      </c>
      <c r="BM228" s="50">
        <v>38729.836823982798</v>
      </c>
    </row>
    <row r="229" spans="1:65" ht="34.5" hidden="1" customHeight="1">
      <c r="A229" s="39" t="s">
        <v>618</v>
      </c>
      <c r="B229" s="22" t="s">
        <v>619</v>
      </c>
      <c r="C229" s="21">
        <v>365</v>
      </c>
      <c r="D229" s="34" t="s">
        <v>653</v>
      </c>
      <c r="E229" s="46">
        <v>42648</v>
      </c>
      <c r="F229" s="23">
        <f t="shared" si="169"/>
        <v>4264.8</v>
      </c>
      <c r="G229" s="23">
        <f t="shared" si="170"/>
        <v>810.31200000000001</v>
      </c>
      <c r="H229" s="23">
        <f t="shared" si="171"/>
        <v>47723.112000000001</v>
      </c>
      <c r="J229" s="10">
        <f t="shared" si="172"/>
        <v>0</v>
      </c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K229" s="24">
        <f>+K229*$H229</f>
        <v>0</v>
      </c>
      <c r="AL229" s="24">
        <f t="shared" si="203"/>
        <v>0</v>
      </c>
      <c r="AM229" s="24">
        <f t="shared" si="204"/>
        <v>0</v>
      </c>
      <c r="AN229" s="24">
        <f>+N229*$H229</f>
        <v>0</v>
      </c>
      <c r="AO229" s="24">
        <f t="shared" ref="AO229:AV230" si="206">+O229*$H229</f>
        <v>0</v>
      </c>
      <c r="AP229" s="24">
        <f t="shared" si="206"/>
        <v>0</v>
      </c>
      <c r="AQ229" s="24">
        <f t="shared" si="206"/>
        <v>0</v>
      </c>
      <c r="AR229" s="24">
        <f t="shared" si="206"/>
        <v>0</v>
      </c>
      <c r="AS229" s="24">
        <f t="shared" si="206"/>
        <v>0</v>
      </c>
      <c r="AT229" s="24">
        <f t="shared" si="206"/>
        <v>0</v>
      </c>
      <c r="AU229" s="24">
        <f t="shared" si="206"/>
        <v>0</v>
      </c>
      <c r="AV229" s="24">
        <f>+V229*$H229</f>
        <v>0</v>
      </c>
      <c r="AW229" s="24">
        <f t="shared" ref="AW229:BA230" si="207">+W229*$H229</f>
        <v>0</v>
      </c>
      <c r="AX229" s="24">
        <f t="shared" si="207"/>
        <v>0</v>
      </c>
      <c r="AY229" s="24">
        <f t="shared" si="207"/>
        <v>0</v>
      </c>
      <c r="AZ229" s="24">
        <f t="shared" si="207"/>
        <v>0</v>
      </c>
      <c r="BA229" s="24">
        <f t="shared" si="207"/>
        <v>0</v>
      </c>
      <c r="BB229" s="24">
        <f t="shared" si="194"/>
        <v>0</v>
      </c>
      <c r="BC229" s="24">
        <f t="shared" si="195"/>
        <v>0</v>
      </c>
      <c r="BD229" s="24">
        <f t="shared" si="196"/>
        <v>0</v>
      </c>
      <c r="BE229" s="24">
        <f t="shared" si="197"/>
        <v>0</v>
      </c>
      <c r="BF229" s="24">
        <f t="shared" si="198"/>
        <v>0</v>
      </c>
      <c r="BG229" s="24">
        <f t="shared" si="199"/>
        <v>0</v>
      </c>
      <c r="BH229" s="24">
        <f t="shared" si="200"/>
        <v>0</v>
      </c>
      <c r="BI229" s="24">
        <f t="shared" si="201"/>
        <v>0</v>
      </c>
      <c r="BJ229" s="40" t="s">
        <v>618</v>
      </c>
      <c r="BK229" s="22" t="s">
        <v>619</v>
      </c>
      <c r="BL229" s="49">
        <f t="shared" si="173"/>
        <v>0</v>
      </c>
    </row>
    <row r="230" spans="1:65" ht="34.5" hidden="1" customHeight="1">
      <c r="A230" s="39" t="s">
        <v>618</v>
      </c>
      <c r="B230" s="22" t="s">
        <v>619</v>
      </c>
      <c r="C230" s="76">
        <v>367</v>
      </c>
      <c r="D230" s="34" t="s">
        <v>654</v>
      </c>
      <c r="E230" s="45">
        <v>20196.311674477962</v>
      </c>
      <c r="F230" s="23">
        <f t="shared" si="169"/>
        <v>2019.6311674477963</v>
      </c>
      <c r="G230" s="23">
        <f t="shared" si="170"/>
        <v>383.7299218150813</v>
      </c>
      <c r="H230" s="23">
        <f t="shared" si="171"/>
        <v>22599.672763740837</v>
      </c>
      <c r="J230" s="179">
        <f t="shared" si="172"/>
        <v>58</v>
      </c>
      <c r="K230" s="10">
        <v>18</v>
      </c>
      <c r="L230" s="10">
        <v>6</v>
      </c>
      <c r="M230" s="10">
        <v>1</v>
      </c>
      <c r="N230" s="10"/>
      <c r="O230" s="10">
        <v>2</v>
      </c>
      <c r="P230" s="10">
        <v>2</v>
      </c>
      <c r="Q230" s="10">
        <v>2</v>
      </c>
      <c r="R230" s="10">
        <v>2</v>
      </c>
      <c r="S230" s="10">
        <v>2</v>
      </c>
      <c r="T230" s="10">
        <v>4</v>
      </c>
      <c r="U230" s="10">
        <v>2</v>
      </c>
      <c r="V230" s="10"/>
      <c r="W230" s="10">
        <v>1</v>
      </c>
      <c r="X230" s="10">
        <v>2</v>
      </c>
      <c r="Y230" s="10">
        <v>1</v>
      </c>
      <c r="Z230" s="10">
        <v>2</v>
      </c>
      <c r="AA230" s="10">
        <v>1</v>
      </c>
      <c r="AB230" s="10">
        <v>2</v>
      </c>
      <c r="AC230" s="10">
        <v>1</v>
      </c>
      <c r="AD230" s="10">
        <v>1</v>
      </c>
      <c r="AE230" s="10">
        <v>1</v>
      </c>
      <c r="AF230" s="10">
        <v>1</v>
      </c>
      <c r="AG230" s="10">
        <v>1</v>
      </c>
      <c r="AH230" s="10">
        <v>1</v>
      </c>
      <c r="AI230" s="10">
        <v>2</v>
      </c>
      <c r="AK230" s="24">
        <f>+H230*K230</f>
        <v>406794.10974733508</v>
      </c>
      <c r="AL230" s="24">
        <f t="shared" si="203"/>
        <v>135598.03658244503</v>
      </c>
      <c r="AM230" s="24">
        <f t="shared" si="204"/>
        <v>22599.672763740837</v>
      </c>
      <c r="AN230" s="24">
        <f t="shared" si="204"/>
        <v>0</v>
      </c>
      <c r="AO230" s="24">
        <f t="shared" si="206"/>
        <v>45199.345527481673</v>
      </c>
      <c r="AP230" s="24">
        <f t="shared" si="206"/>
        <v>45199.345527481673</v>
      </c>
      <c r="AQ230" s="24">
        <f t="shared" si="206"/>
        <v>45199.345527481673</v>
      </c>
      <c r="AR230" s="24">
        <f t="shared" si="206"/>
        <v>45199.345527481673</v>
      </c>
      <c r="AS230" s="24">
        <f t="shared" si="206"/>
        <v>45199.345527481673</v>
      </c>
      <c r="AT230" s="24">
        <f t="shared" si="206"/>
        <v>90398.691054963347</v>
      </c>
      <c r="AU230" s="24">
        <f t="shared" si="206"/>
        <v>45199.345527481673</v>
      </c>
      <c r="AV230" s="24">
        <f t="shared" si="206"/>
        <v>0</v>
      </c>
      <c r="AW230" s="24">
        <f t="shared" si="207"/>
        <v>22599.672763740837</v>
      </c>
      <c r="AX230" s="24">
        <f t="shared" si="207"/>
        <v>45199.345527481673</v>
      </c>
      <c r="AY230" s="24">
        <f t="shared" si="207"/>
        <v>22599.672763740837</v>
      </c>
      <c r="AZ230" s="24">
        <f t="shared" si="207"/>
        <v>45199.345527481673</v>
      </c>
      <c r="BA230" s="24">
        <f t="shared" si="207"/>
        <v>22599.672763740837</v>
      </c>
      <c r="BB230" s="24">
        <f t="shared" si="194"/>
        <v>45199.345527481673</v>
      </c>
      <c r="BC230" s="24">
        <f t="shared" si="195"/>
        <v>22599.672763740837</v>
      </c>
      <c r="BD230" s="24">
        <f t="shared" si="196"/>
        <v>22599.672763740837</v>
      </c>
      <c r="BE230" s="24">
        <f t="shared" si="197"/>
        <v>22599.672763740837</v>
      </c>
      <c r="BF230" s="24">
        <f t="shared" si="198"/>
        <v>22599.672763740837</v>
      </c>
      <c r="BG230" s="24">
        <f t="shared" si="199"/>
        <v>22599.672763740837</v>
      </c>
      <c r="BH230" s="24">
        <f t="shared" si="200"/>
        <v>22599.672763740837</v>
      </c>
      <c r="BI230" s="24">
        <f t="shared" si="201"/>
        <v>45199.345527481673</v>
      </c>
      <c r="BJ230" s="40" t="s">
        <v>618</v>
      </c>
      <c r="BK230" s="22" t="s">
        <v>619</v>
      </c>
      <c r="BL230" s="49">
        <f t="shared" si="173"/>
        <v>1310781.020296969</v>
      </c>
      <c r="BM230" s="50">
        <v>147158.256837241</v>
      </c>
    </row>
    <row r="231" spans="1:65" ht="34.5" hidden="1" customHeight="1">
      <c r="A231" s="39" t="s">
        <v>618</v>
      </c>
      <c r="B231" s="22" t="s">
        <v>619</v>
      </c>
      <c r="C231" s="21">
        <v>367</v>
      </c>
      <c r="D231" s="34" t="s">
        <v>654</v>
      </c>
      <c r="E231" s="46">
        <v>48335</v>
      </c>
      <c r="F231" s="23">
        <f t="shared" si="169"/>
        <v>4833.5</v>
      </c>
      <c r="G231" s="23">
        <f t="shared" si="170"/>
        <v>918.36500000000001</v>
      </c>
      <c r="H231" s="23">
        <f t="shared" si="171"/>
        <v>54086.864999999998</v>
      </c>
      <c r="J231" s="10">
        <f t="shared" si="172"/>
        <v>0</v>
      </c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K231" s="24">
        <f>+K231*$H231</f>
        <v>0</v>
      </c>
      <c r="AL231" s="24">
        <f>+L231*$H231</f>
        <v>0</v>
      </c>
      <c r="AM231" s="24">
        <f>+M231*$H231</f>
        <v>0</v>
      </c>
      <c r="AN231" s="24">
        <f>+N231*$H231</f>
        <v>0</v>
      </c>
      <c r="AO231" s="24">
        <f t="shared" ref="AO231:AY232" si="208">+O231*$H231</f>
        <v>0</v>
      </c>
      <c r="AP231" s="24">
        <f t="shared" si="208"/>
        <v>0</v>
      </c>
      <c r="AQ231" s="24">
        <f t="shared" si="208"/>
        <v>0</v>
      </c>
      <c r="AR231" s="24">
        <f t="shared" si="208"/>
        <v>0</v>
      </c>
      <c r="AS231" s="24">
        <f t="shared" si="208"/>
        <v>0</v>
      </c>
      <c r="AT231" s="24">
        <f t="shared" si="208"/>
        <v>0</v>
      </c>
      <c r="AU231" s="24">
        <f t="shared" si="208"/>
        <v>0</v>
      </c>
      <c r="AV231" s="24">
        <f>+V231*$H231</f>
        <v>0</v>
      </c>
      <c r="AW231" s="24">
        <f>+W231*$H231</f>
        <v>0</v>
      </c>
      <c r="AX231" s="24">
        <f>+X231*$H231</f>
        <v>0</v>
      </c>
      <c r="AY231" s="24">
        <f>+Y231*$H231</f>
        <v>0</v>
      </c>
      <c r="AZ231" s="24">
        <f t="shared" ref="AZ231:BI232" si="209">+Z231*$H231</f>
        <v>0</v>
      </c>
      <c r="BA231" s="24">
        <f t="shared" si="209"/>
        <v>0</v>
      </c>
      <c r="BB231" s="24">
        <f t="shared" si="209"/>
        <v>0</v>
      </c>
      <c r="BC231" s="24">
        <f t="shared" si="209"/>
        <v>0</v>
      </c>
      <c r="BD231" s="24">
        <f t="shared" si="209"/>
        <v>0</v>
      </c>
      <c r="BE231" s="24">
        <f t="shared" si="209"/>
        <v>0</v>
      </c>
      <c r="BF231" s="24">
        <f t="shared" si="209"/>
        <v>0</v>
      </c>
      <c r="BG231" s="24">
        <f t="shared" si="209"/>
        <v>0</v>
      </c>
      <c r="BH231" s="24">
        <f t="shared" si="209"/>
        <v>0</v>
      </c>
      <c r="BI231" s="24">
        <f t="shared" si="209"/>
        <v>0</v>
      </c>
      <c r="BJ231" s="40" t="s">
        <v>618</v>
      </c>
      <c r="BK231" s="22" t="s">
        <v>619</v>
      </c>
      <c r="BL231" s="49">
        <f t="shared" si="173"/>
        <v>0</v>
      </c>
    </row>
    <row r="232" spans="1:65" ht="34.5" hidden="1" customHeight="1">
      <c r="A232" s="39" t="s">
        <v>618</v>
      </c>
      <c r="B232" s="22" t="s">
        <v>619</v>
      </c>
      <c r="C232" s="76">
        <v>372</v>
      </c>
      <c r="D232" s="34" t="s">
        <v>655</v>
      </c>
      <c r="E232" s="45">
        <v>20942.421420455248</v>
      </c>
      <c r="F232" s="23">
        <f t="shared" si="169"/>
        <v>2094.2421420455248</v>
      </c>
      <c r="G232" s="23">
        <f t="shared" si="170"/>
        <v>397.90600698864972</v>
      </c>
      <c r="H232" s="23">
        <f t="shared" si="171"/>
        <v>23434.569569489424</v>
      </c>
      <c r="J232" s="179">
        <f t="shared" si="172"/>
        <v>78</v>
      </c>
      <c r="K232" s="10">
        <v>17</v>
      </c>
      <c r="L232" s="10">
        <v>4</v>
      </c>
      <c r="M232" s="10">
        <v>5</v>
      </c>
      <c r="N232" s="10">
        <v>2</v>
      </c>
      <c r="O232" s="10">
        <v>8</v>
      </c>
      <c r="P232" s="10">
        <v>3</v>
      </c>
      <c r="Q232" s="10">
        <v>3</v>
      </c>
      <c r="R232" s="10">
        <v>3</v>
      </c>
      <c r="S232" s="10">
        <v>3</v>
      </c>
      <c r="T232" s="10">
        <v>4</v>
      </c>
      <c r="U232" s="10">
        <v>3</v>
      </c>
      <c r="V232" s="10">
        <v>2</v>
      </c>
      <c r="W232" s="10">
        <v>2</v>
      </c>
      <c r="X232" s="10">
        <v>1</v>
      </c>
      <c r="Y232" s="10">
        <v>1</v>
      </c>
      <c r="Z232" s="10">
        <v>1</v>
      </c>
      <c r="AA232" s="10">
        <v>2</v>
      </c>
      <c r="AB232" s="10">
        <v>2</v>
      </c>
      <c r="AC232" s="10">
        <v>1</v>
      </c>
      <c r="AD232" s="10">
        <v>2</v>
      </c>
      <c r="AE232" s="10">
        <v>1</v>
      </c>
      <c r="AF232" s="10">
        <v>3</v>
      </c>
      <c r="AG232" s="10">
        <v>2</v>
      </c>
      <c r="AH232" s="10">
        <v>1</v>
      </c>
      <c r="AI232" s="10">
        <v>2</v>
      </c>
      <c r="AK232" s="24">
        <f>+H232*K232</f>
        <v>398387.68268132024</v>
      </c>
      <c r="AL232" s="24">
        <f t="shared" ref="AL232:AN232" si="210">+L232*$H232</f>
        <v>93738.278277957696</v>
      </c>
      <c r="AM232" s="24">
        <f t="shared" si="210"/>
        <v>117172.84784744712</v>
      </c>
      <c r="AN232" s="24">
        <f t="shared" si="210"/>
        <v>46869.139138978848</v>
      </c>
      <c r="AO232" s="24">
        <f t="shared" si="208"/>
        <v>187476.55655591539</v>
      </c>
      <c r="AP232" s="24">
        <f t="shared" si="208"/>
        <v>70303.708708468272</v>
      </c>
      <c r="AQ232" s="24">
        <f t="shared" si="208"/>
        <v>70303.708708468272</v>
      </c>
      <c r="AR232" s="24">
        <f t="shared" si="208"/>
        <v>70303.708708468272</v>
      </c>
      <c r="AS232" s="24">
        <f t="shared" si="208"/>
        <v>70303.708708468272</v>
      </c>
      <c r="AT232" s="24">
        <f t="shared" si="208"/>
        <v>93738.278277957696</v>
      </c>
      <c r="AU232" s="24">
        <f t="shared" si="208"/>
        <v>70303.708708468272</v>
      </c>
      <c r="AV232" s="24">
        <f t="shared" si="208"/>
        <v>46869.139138978848</v>
      </c>
      <c r="AW232" s="24">
        <f t="shared" si="208"/>
        <v>46869.139138978848</v>
      </c>
      <c r="AX232" s="24">
        <f t="shared" si="208"/>
        <v>23434.569569489424</v>
      </c>
      <c r="AY232" s="24">
        <f t="shared" si="208"/>
        <v>23434.569569489424</v>
      </c>
      <c r="AZ232" s="24">
        <f t="shared" si="209"/>
        <v>23434.569569489424</v>
      </c>
      <c r="BA232" s="24">
        <f t="shared" si="209"/>
        <v>46869.139138978848</v>
      </c>
      <c r="BB232" s="24">
        <f t="shared" si="209"/>
        <v>46869.139138978848</v>
      </c>
      <c r="BC232" s="24">
        <f t="shared" si="209"/>
        <v>23434.569569489424</v>
      </c>
      <c r="BD232" s="24">
        <f t="shared" si="209"/>
        <v>46869.139138978848</v>
      </c>
      <c r="BE232" s="24">
        <f t="shared" si="209"/>
        <v>23434.569569489424</v>
      </c>
      <c r="BF232" s="24">
        <f>+(H232/30)*81</f>
        <v>63273.337837621446</v>
      </c>
      <c r="BG232" s="24">
        <f t="shared" si="209"/>
        <v>46869.139138978848</v>
      </c>
      <c r="BH232" s="24">
        <f t="shared" si="209"/>
        <v>23434.569569489424</v>
      </c>
      <c r="BI232" s="24">
        <f t="shared" si="209"/>
        <v>46869.139138978848</v>
      </c>
      <c r="BJ232" s="40" t="s">
        <v>618</v>
      </c>
      <c r="BK232" s="22" t="s">
        <v>619</v>
      </c>
      <c r="BL232" s="49">
        <f t="shared" si="173"/>
        <v>1820866.0555493289</v>
      </c>
    </row>
    <row r="233" spans="1:65" ht="34.5" hidden="1" customHeight="1">
      <c r="A233" s="39" t="s">
        <v>618</v>
      </c>
      <c r="B233" s="22" t="s">
        <v>619</v>
      </c>
      <c r="C233" s="21">
        <v>372</v>
      </c>
      <c r="D233" s="34" t="s">
        <v>655</v>
      </c>
      <c r="E233" s="46">
        <v>76767</v>
      </c>
      <c r="F233" s="23">
        <f t="shared" si="169"/>
        <v>7676.7000000000007</v>
      </c>
      <c r="G233" s="23">
        <f t="shared" si="170"/>
        <v>1458.5730000000001</v>
      </c>
      <c r="H233" s="23">
        <f t="shared" si="171"/>
        <v>85902.273000000001</v>
      </c>
      <c r="J233" s="10">
        <f t="shared" si="172"/>
        <v>0</v>
      </c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K233" s="24">
        <f>+K233*$H233</f>
        <v>0</v>
      </c>
      <c r="AL233" s="24">
        <f t="shared" ref="AL233:BI234" si="211">+L233*$H233</f>
        <v>0</v>
      </c>
      <c r="AM233" s="24">
        <f t="shared" si="211"/>
        <v>0</v>
      </c>
      <c r="AN233" s="24">
        <f t="shared" si="211"/>
        <v>0</v>
      </c>
      <c r="AO233" s="24">
        <f t="shared" si="211"/>
        <v>0</v>
      </c>
      <c r="AP233" s="24">
        <f t="shared" si="211"/>
        <v>0</v>
      </c>
      <c r="AQ233" s="24">
        <f t="shared" si="211"/>
        <v>0</v>
      </c>
      <c r="AR233" s="24">
        <f t="shared" si="211"/>
        <v>0</v>
      </c>
      <c r="AS233" s="24">
        <f t="shared" si="211"/>
        <v>0</v>
      </c>
      <c r="AT233" s="24">
        <f t="shared" si="211"/>
        <v>0</v>
      </c>
      <c r="AU233" s="24">
        <f t="shared" si="211"/>
        <v>0</v>
      </c>
      <c r="AV233" s="24">
        <f t="shared" si="211"/>
        <v>0</v>
      </c>
      <c r="AW233" s="24">
        <f t="shared" si="211"/>
        <v>0</v>
      </c>
      <c r="AX233" s="24">
        <f t="shared" si="211"/>
        <v>0</v>
      </c>
      <c r="AY233" s="24">
        <f t="shared" si="211"/>
        <v>0</v>
      </c>
      <c r="AZ233" s="24">
        <f t="shared" si="211"/>
        <v>0</v>
      </c>
      <c r="BA233" s="24">
        <f t="shared" si="211"/>
        <v>0</v>
      </c>
      <c r="BB233" s="24">
        <f t="shared" si="211"/>
        <v>0</v>
      </c>
      <c r="BC233" s="24">
        <f t="shared" si="211"/>
        <v>0</v>
      </c>
      <c r="BD233" s="24">
        <f t="shared" si="211"/>
        <v>0</v>
      </c>
      <c r="BE233" s="24">
        <f t="shared" si="211"/>
        <v>0</v>
      </c>
      <c r="BF233" s="24">
        <f t="shared" si="211"/>
        <v>0</v>
      </c>
      <c r="BG233" s="24">
        <f t="shared" si="211"/>
        <v>0</v>
      </c>
      <c r="BH233" s="24">
        <f t="shared" si="211"/>
        <v>0</v>
      </c>
      <c r="BI233" s="24">
        <f t="shared" si="211"/>
        <v>0</v>
      </c>
      <c r="BJ233" s="40" t="s">
        <v>618</v>
      </c>
      <c r="BK233" s="22" t="s">
        <v>619</v>
      </c>
      <c r="BL233" s="49">
        <f t="shared" si="173"/>
        <v>0</v>
      </c>
    </row>
    <row r="234" spans="1:65" ht="34.5" hidden="1" customHeight="1">
      <c r="A234" s="39" t="s">
        <v>618</v>
      </c>
      <c r="B234" s="22" t="s">
        <v>619</v>
      </c>
      <c r="C234" s="76">
        <v>374</v>
      </c>
      <c r="D234" s="34" t="s">
        <v>656</v>
      </c>
      <c r="E234" s="45">
        <v>2856.4307216170378</v>
      </c>
      <c r="F234" s="23">
        <f t="shared" si="169"/>
        <v>285.6430721617038</v>
      </c>
      <c r="G234" s="23">
        <f t="shared" si="170"/>
        <v>54.272183710723723</v>
      </c>
      <c r="H234" s="23">
        <f t="shared" si="171"/>
        <v>3196.3459774894654</v>
      </c>
      <c r="J234" s="179">
        <f t="shared" si="172"/>
        <v>35</v>
      </c>
      <c r="K234" s="10">
        <v>20</v>
      </c>
      <c r="L234" s="10">
        <v>6</v>
      </c>
      <c r="M234" s="10">
        <v>3</v>
      </c>
      <c r="N234" s="10">
        <v>3</v>
      </c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>
        <v>1</v>
      </c>
      <c r="AC234" s="10"/>
      <c r="AD234" s="10"/>
      <c r="AE234" s="10">
        <v>1</v>
      </c>
      <c r="AF234" s="10"/>
      <c r="AG234" s="10"/>
      <c r="AH234" s="10">
        <v>1</v>
      </c>
      <c r="AI234" s="10"/>
      <c r="AK234" s="24">
        <f>+H234*K234</f>
        <v>63926.919549789309</v>
      </c>
      <c r="AL234" s="24">
        <f t="shared" si="211"/>
        <v>19178.075864936793</v>
      </c>
      <c r="AM234" s="24">
        <f t="shared" si="211"/>
        <v>9589.0379324683963</v>
      </c>
      <c r="AN234" s="24">
        <f t="shared" si="211"/>
        <v>9589.0379324683963</v>
      </c>
      <c r="AO234" s="24">
        <f t="shared" si="211"/>
        <v>0</v>
      </c>
      <c r="AP234" s="24">
        <f t="shared" si="211"/>
        <v>0</v>
      </c>
      <c r="AQ234" s="24">
        <f t="shared" si="211"/>
        <v>0</v>
      </c>
      <c r="AR234" s="24">
        <f t="shared" si="211"/>
        <v>0</v>
      </c>
      <c r="AS234" s="24">
        <f t="shared" si="211"/>
        <v>0</v>
      </c>
      <c r="AT234" s="24">
        <f t="shared" si="211"/>
        <v>0</v>
      </c>
      <c r="AU234" s="24">
        <f t="shared" si="211"/>
        <v>0</v>
      </c>
      <c r="AV234" s="24">
        <f t="shared" si="211"/>
        <v>0</v>
      </c>
      <c r="AW234" s="24">
        <f t="shared" si="211"/>
        <v>0</v>
      </c>
      <c r="AX234" s="24">
        <f t="shared" si="211"/>
        <v>0</v>
      </c>
      <c r="AY234" s="24">
        <f t="shared" si="211"/>
        <v>0</v>
      </c>
      <c r="AZ234" s="24">
        <f t="shared" si="211"/>
        <v>0</v>
      </c>
      <c r="BA234" s="24">
        <f t="shared" si="211"/>
        <v>0</v>
      </c>
      <c r="BB234" s="24">
        <f t="shared" si="211"/>
        <v>3196.3459774894654</v>
      </c>
      <c r="BC234" s="24">
        <f t="shared" si="211"/>
        <v>0</v>
      </c>
      <c r="BD234" s="24">
        <f t="shared" si="211"/>
        <v>0</v>
      </c>
      <c r="BE234" s="24">
        <f t="shared" si="211"/>
        <v>3196.3459774894654</v>
      </c>
      <c r="BF234" s="24">
        <f t="shared" si="211"/>
        <v>0</v>
      </c>
      <c r="BG234" s="24">
        <f t="shared" si="211"/>
        <v>0</v>
      </c>
      <c r="BH234" s="24">
        <f t="shared" si="211"/>
        <v>3196.3459774894654</v>
      </c>
      <c r="BI234" s="24">
        <f t="shared" si="211"/>
        <v>0</v>
      </c>
      <c r="BJ234" s="40" t="s">
        <v>618</v>
      </c>
      <c r="BK234" s="22" t="s">
        <v>619</v>
      </c>
      <c r="BL234" s="49">
        <f t="shared" si="173"/>
        <v>111872.10921213127</v>
      </c>
      <c r="BM234" s="50">
        <v>6629.6661613358801</v>
      </c>
    </row>
    <row r="235" spans="1:65" ht="34.5" hidden="1" customHeight="1">
      <c r="A235" s="39" t="s">
        <v>618</v>
      </c>
      <c r="B235" s="22" t="s">
        <v>619</v>
      </c>
      <c r="C235" s="21">
        <v>374</v>
      </c>
      <c r="D235" s="34" t="s">
        <v>656</v>
      </c>
      <c r="E235" s="46">
        <v>18480</v>
      </c>
      <c r="F235" s="23">
        <f t="shared" si="169"/>
        <v>1848</v>
      </c>
      <c r="G235" s="23">
        <f t="shared" si="170"/>
        <v>351.12</v>
      </c>
      <c r="H235" s="23">
        <f t="shared" si="171"/>
        <v>20679.12</v>
      </c>
      <c r="J235" s="10">
        <f t="shared" si="172"/>
        <v>0</v>
      </c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K235" s="24">
        <f>+K235*$H235</f>
        <v>0</v>
      </c>
      <c r="AL235" s="24">
        <f>+L235*$H235</f>
        <v>0</v>
      </c>
      <c r="AM235" s="24">
        <f>+M235*$H235</f>
        <v>0</v>
      </c>
      <c r="AN235" s="24">
        <f>+N235*$H235</f>
        <v>0</v>
      </c>
      <c r="AO235" s="24">
        <f t="shared" ref="AO235:BB236" si="212">+O235*$H235</f>
        <v>0</v>
      </c>
      <c r="AP235" s="24">
        <f t="shared" si="212"/>
        <v>0</v>
      </c>
      <c r="AQ235" s="24">
        <f t="shared" si="212"/>
        <v>0</v>
      </c>
      <c r="AR235" s="24">
        <f t="shared" si="212"/>
        <v>0</v>
      </c>
      <c r="AS235" s="24">
        <f t="shared" si="212"/>
        <v>0</v>
      </c>
      <c r="AT235" s="24">
        <f t="shared" si="212"/>
        <v>0</v>
      </c>
      <c r="AU235" s="24">
        <f t="shared" si="212"/>
        <v>0</v>
      </c>
      <c r="AV235" s="24">
        <f t="shared" si="212"/>
        <v>0</v>
      </c>
      <c r="AW235" s="24">
        <f t="shared" si="212"/>
        <v>0</v>
      </c>
      <c r="AX235" s="24">
        <f t="shared" si="212"/>
        <v>0</v>
      </c>
      <c r="AY235" s="24">
        <f t="shared" si="212"/>
        <v>0</v>
      </c>
      <c r="AZ235" s="24">
        <f t="shared" si="212"/>
        <v>0</v>
      </c>
      <c r="BA235" s="24">
        <f t="shared" si="212"/>
        <v>0</v>
      </c>
      <c r="BB235" s="24">
        <f>+AB235*$H235</f>
        <v>0</v>
      </c>
      <c r="BC235" s="24">
        <f t="shared" ref="BC235:BE238" si="213">+AC235*$H235</f>
        <v>0</v>
      </c>
      <c r="BD235" s="24">
        <f t="shared" si="213"/>
        <v>0</v>
      </c>
      <c r="BE235" s="24">
        <f>+AE235*$H235</f>
        <v>0</v>
      </c>
      <c r="BF235" s="24">
        <f t="shared" ref="BF235:BH238" si="214">+AF235*$H235</f>
        <v>0</v>
      </c>
      <c r="BG235" s="24">
        <f t="shared" si="214"/>
        <v>0</v>
      </c>
      <c r="BH235" s="24">
        <f>+AH235*$H235</f>
        <v>0</v>
      </c>
      <c r="BI235" s="24">
        <f t="shared" ref="BI235:BI244" si="215">+AI235*$H235</f>
        <v>0</v>
      </c>
      <c r="BJ235" s="40" t="s">
        <v>618</v>
      </c>
      <c r="BK235" s="22" t="s">
        <v>619</v>
      </c>
      <c r="BL235" s="49">
        <f t="shared" si="173"/>
        <v>0</v>
      </c>
    </row>
    <row r="236" spans="1:65" ht="34.5" hidden="1" customHeight="1">
      <c r="A236" s="10" t="s">
        <v>637</v>
      </c>
      <c r="B236" s="41" t="s">
        <v>638</v>
      </c>
      <c r="C236" s="76">
        <v>382</v>
      </c>
      <c r="D236" s="34" t="s">
        <v>657</v>
      </c>
      <c r="E236" s="45">
        <v>20818.718136189986</v>
      </c>
      <c r="F236" s="23">
        <f t="shared" si="169"/>
        <v>2081.8718136189987</v>
      </c>
      <c r="G236" s="23">
        <f t="shared" si="170"/>
        <v>395.55564458760978</v>
      </c>
      <c r="H236" s="23">
        <f t="shared" si="171"/>
        <v>23296.145594396596</v>
      </c>
      <c r="J236" s="179">
        <f t="shared" si="172"/>
        <v>11</v>
      </c>
      <c r="K236" s="10">
        <v>6</v>
      </c>
      <c r="L236" s="10">
        <v>3</v>
      </c>
      <c r="M236" s="10">
        <v>1</v>
      </c>
      <c r="N236" s="10"/>
      <c r="O236" s="10">
        <v>1</v>
      </c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K236" s="24">
        <f>+H236*K236</f>
        <v>139776.87356637957</v>
      </c>
      <c r="AL236" s="24">
        <f t="shared" ref="AL236:AN236" si="216">+L236*$H236</f>
        <v>69888.436783189783</v>
      </c>
      <c r="AM236" s="24">
        <f t="shared" si="216"/>
        <v>23296.145594396596</v>
      </c>
      <c r="AN236" s="24">
        <f t="shared" si="216"/>
        <v>0</v>
      </c>
      <c r="AO236" s="24">
        <f t="shared" si="212"/>
        <v>23296.145594396596</v>
      </c>
      <c r="AP236" s="24">
        <f t="shared" si="212"/>
        <v>0</v>
      </c>
      <c r="AQ236" s="24">
        <f t="shared" si="212"/>
        <v>0</v>
      </c>
      <c r="AR236" s="24">
        <f t="shared" si="212"/>
        <v>0</v>
      </c>
      <c r="AS236" s="24">
        <f t="shared" si="212"/>
        <v>0</v>
      </c>
      <c r="AT236" s="24">
        <f t="shared" si="212"/>
        <v>0</v>
      </c>
      <c r="AU236" s="24">
        <f t="shared" si="212"/>
        <v>0</v>
      </c>
      <c r="AV236" s="24">
        <f t="shared" si="212"/>
        <v>0</v>
      </c>
      <c r="AW236" s="24">
        <f t="shared" si="212"/>
        <v>0</v>
      </c>
      <c r="AX236" s="24">
        <f t="shared" si="212"/>
        <v>0</v>
      </c>
      <c r="AY236" s="24">
        <f t="shared" si="212"/>
        <v>0</v>
      </c>
      <c r="AZ236" s="24">
        <f t="shared" si="212"/>
        <v>0</v>
      </c>
      <c r="BA236" s="24">
        <f t="shared" si="212"/>
        <v>0</v>
      </c>
      <c r="BB236" s="24">
        <f t="shared" si="212"/>
        <v>0</v>
      </c>
      <c r="BC236" s="24">
        <f t="shared" si="213"/>
        <v>0</v>
      </c>
      <c r="BD236" s="24">
        <f t="shared" si="213"/>
        <v>0</v>
      </c>
      <c r="BE236" s="24">
        <f t="shared" si="213"/>
        <v>0</v>
      </c>
      <c r="BF236" s="24">
        <f t="shared" si="214"/>
        <v>0</v>
      </c>
      <c r="BG236" s="24">
        <f t="shared" si="214"/>
        <v>0</v>
      </c>
      <c r="BH236" s="24">
        <f t="shared" si="214"/>
        <v>0</v>
      </c>
      <c r="BI236" s="24">
        <f t="shared" si="215"/>
        <v>0</v>
      </c>
      <c r="BJ236" s="20" t="s">
        <v>637</v>
      </c>
      <c r="BK236" s="41" t="s">
        <v>638</v>
      </c>
      <c r="BL236" s="49">
        <f t="shared" si="173"/>
        <v>256257.60153836256</v>
      </c>
      <c r="BM236" s="50">
        <v>20177.172675780301</v>
      </c>
    </row>
    <row r="237" spans="1:65" ht="34.5" hidden="1" customHeight="1">
      <c r="A237" s="10" t="s">
        <v>637</v>
      </c>
      <c r="B237" s="41" t="s">
        <v>638</v>
      </c>
      <c r="C237" s="21">
        <v>382</v>
      </c>
      <c r="D237" s="34" t="s">
        <v>657</v>
      </c>
      <c r="E237" s="46">
        <v>98091</v>
      </c>
      <c r="F237" s="23">
        <f t="shared" si="169"/>
        <v>9809.1</v>
      </c>
      <c r="G237" s="23">
        <f t="shared" si="170"/>
        <v>1863.729</v>
      </c>
      <c r="H237" s="23">
        <f t="shared" si="171"/>
        <v>109763.82900000001</v>
      </c>
      <c r="J237" s="10">
        <f t="shared" si="172"/>
        <v>0</v>
      </c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K237" s="24">
        <f>+K237*$H237</f>
        <v>0</v>
      </c>
      <c r="AL237" s="24">
        <f>+L237*$H237</f>
        <v>0</v>
      </c>
      <c r="AM237" s="24">
        <f>+M237*$H237</f>
        <v>0</v>
      </c>
      <c r="AN237" s="24">
        <f>+N237*$H237</f>
        <v>0</v>
      </c>
      <c r="AO237" s="24">
        <f>+O237*$H237</f>
        <v>0</v>
      </c>
      <c r="AP237" s="24">
        <f t="shared" ref="AP237:BB238" si="217">+P237*$H237</f>
        <v>0</v>
      </c>
      <c r="AQ237" s="24">
        <f t="shared" si="217"/>
        <v>0</v>
      </c>
      <c r="AR237" s="24">
        <f t="shared" si="217"/>
        <v>0</v>
      </c>
      <c r="AS237" s="24">
        <f t="shared" si="217"/>
        <v>0</v>
      </c>
      <c r="AT237" s="24">
        <f t="shared" si="217"/>
        <v>0</v>
      </c>
      <c r="AU237" s="24">
        <f t="shared" si="217"/>
        <v>0</v>
      </c>
      <c r="AV237" s="24">
        <f t="shared" si="217"/>
        <v>0</v>
      </c>
      <c r="AW237" s="24">
        <f t="shared" si="217"/>
        <v>0</v>
      </c>
      <c r="AX237" s="24">
        <f t="shared" si="217"/>
        <v>0</v>
      </c>
      <c r="AY237" s="24">
        <f t="shared" si="217"/>
        <v>0</v>
      </c>
      <c r="AZ237" s="24">
        <f t="shared" si="217"/>
        <v>0</v>
      </c>
      <c r="BA237" s="24">
        <f t="shared" si="217"/>
        <v>0</v>
      </c>
      <c r="BB237" s="24">
        <f>+AB237*$H237</f>
        <v>0</v>
      </c>
      <c r="BC237" s="24">
        <f t="shared" si="213"/>
        <v>0</v>
      </c>
      <c r="BD237" s="24">
        <f t="shared" si="213"/>
        <v>0</v>
      </c>
      <c r="BE237" s="24">
        <f>+AE237*$H237</f>
        <v>0</v>
      </c>
      <c r="BF237" s="24">
        <f t="shared" si="214"/>
        <v>0</v>
      </c>
      <c r="BG237" s="24">
        <f t="shared" si="214"/>
        <v>0</v>
      </c>
      <c r="BH237" s="24">
        <f>+AH237*$H237</f>
        <v>0</v>
      </c>
      <c r="BI237" s="24">
        <f t="shared" si="215"/>
        <v>0</v>
      </c>
      <c r="BJ237" s="20" t="s">
        <v>637</v>
      </c>
      <c r="BK237" s="41" t="s">
        <v>638</v>
      </c>
      <c r="BL237" s="49">
        <f t="shared" si="173"/>
        <v>0</v>
      </c>
    </row>
    <row r="238" spans="1:65" ht="34.5" hidden="1" customHeight="1">
      <c r="A238" s="10" t="s">
        <v>637</v>
      </c>
      <c r="B238" s="41" t="s">
        <v>638</v>
      </c>
      <c r="C238" s="76">
        <v>384</v>
      </c>
      <c r="D238" s="34" t="s">
        <v>658</v>
      </c>
      <c r="E238" s="45">
        <v>57154.807370937808</v>
      </c>
      <c r="F238" s="23">
        <f t="shared" si="169"/>
        <v>5715.4807370937815</v>
      </c>
      <c r="G238" s="23">
        <f t="shared" si="170"/>
        <v>1085.9413400478186</v>
      </c>
      <c r="H238" s="23">
        <f t="shared" si="171"/>
        <v>63956.229448079401</v>
      </c>
      <c r="J238" s="179">
        <f t="shared" si="172"/>
        <v>11</v>
      </c>
      <c r="K238" s="10">
        <v>3</v>
      </c>
      <c r="L238" s="10"/>
      <c r="M238" s="10">
        <v>2</v>
      </c>
      <c r="N238" s="10">
        <v>1</v>
      </c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>
        <v>2</v>
      </c>
      <c r="AC238" s="10"/>
      <c r="AD238" s="10">
        <v>1</v>
      </c>
      <c r="AE238" s="10">
        <v>1</v>
      </c>
      <c r="AF238" s="10">
        <v>1</v>
      </c>
      <c r="AG238" s="10"/>
      <c r="AH238" s="10"/>
      <c r="AI238" s="10"/>
      <c r="AK238" s="24">
        <f>+H238*K238</f>
        <v>191868.68834423821</v>
      </c>
      <c r="AL238" s="24">
        <f t="shared" ref="AL238:AO238" si="218">+L238*$H238</f>
        <v>0</v>
      </c>
      <c r="AM238" s="24">
        <f t="shared" si="218"/>
        <v>127912.4588961588</v>
      </c>
      <c r="AN238" s="24">
        <f t="shared" si="218"/>
        <v>63956.229448079401</v>
      </c>
      <c r="AO238" s="24">
        <f t="shared" si="218"/>
        <v>0</v>
      </c>
      <c r="AP238" s="24">
        <f t="shared" si="217"/>
        <v>0</v>
      </c>
      <c r="AQ238" s="24">
        <f t="shared" si="217"/>
        <v>0</v>
      </c>
      <c r="AR238" s="24">
        <f t="shared" si="217"/>
        <v>0</v>
      </c>
      <c r="AS238" s="24">
        <f t="shared" si="217"/>
        <v>0</v>
      </c>
      <c r="AT238" s="24">
        <f t="shared" si="217"/>
        <v>0</v>
      </c>
      <c r="AU238" s="24">
        <f t="shared" si="217"/>
        <v>0</v>
      </c>
      <c r="AV238" s="24">
        <f t="shared" si="217"/>
        <v>0</v>
      </c>
      <c r="AW238" s="24">
        <f t="shared" si="217"/>
        <v>0</v>
      </c>
      <c r="AX238" s="24">
        <f t="shared" si="217"/>
        <v>0</v>
      </c>
      <c r="AY238" s="24">
        <f t="shared" si="217"/>
        <v>0</v>
      </c>
      <c r="AZ238" s="24">
        <f t="shared" si="217"/>
        <v>0</v>
      </c>
      <c r="BA238" s="24">
        <f t="shared" si="217"/>
        <v>0</v>
      </c>
      <c r="BB238" s="24">
        <f t="shared" si="217"/>
        <v>127912.4588961588</v>
      </c>
      <c r="BC238" s="24">
        <f t="shared" si="213"/>
        <v>0</v>
      </c>
      <c r="BD238" s="24">
        <f t="shared" si="213"/>
        <v>63956.229448079401</v>
      </c>
      <c r="BE238" s="24">
        <f t="shared" si="213"/>
        <v>63956.229448079401</v>
      </c>
      <c r="BF238" s="24">
        <f t="shared" si="214"/>
        <v>63956.229448079401</v>
      </c>
      <c r="BG238" s="24">
        <f t="shared" si="214"/>
        <v>0</v>
      </c>
      <c r="BH238" s="24">
        <f t="shared" si="214"/>
        <v>0</v>
      </c>
      <c r="BI238" s="24">
        <f t="shared" si="215"/>
        <v>0</v>
      </c>
      <c r="BJ238" s="20" t="s">
        <v>637</v>
      </c>
      <c r="BK238" s="41" t="s">
        <v>638</v>
      </c>
      <c r="BL238" s="49">
        <f t="shared" si="173"/>
        <v>703518.52392887336</v>
      </c>
    </row>
    <row r="239" spans="1:65" ht="34.5" hidden="1" customHeight="1">
      <c r="A239" s="10" t="s">
        <v>637</v>
      </c>
      <c r="B239" s="41" t="s">
        <v>638</v>
      </c>
      <c r="C239" s="21">
        <v>384</v>
      </c>
      <c r="D239" s="34" t="s">
        <v>658</v>
      </c>
      <c r="E239" s="46">
        <v>113728</v>
      </c>
      <c r="F239" s="23">
        <f t="shared" si="169"/>
        <v>11372.800000000001</v>
      </c>
      <c r="G239" s="23">
        <f t="shared" si="170"/>
        <v>2160.8320000000003</v>
      </c>
      <c r="H239" s="23">
        <f t="shared" si="171"/>
        <v>127261.632</v>
      </c>
      <c r="J239" s="10">
        <f t="shared" si="172"/>
        <v>0</v>
      </c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K239" s="24">
        <f>+K239*$H239</f>
        <v>0</v>
      </c>
      <c r="AL239" s="24">
        <f>+L239*$H239</f>
        <v>0</v>
      </c>
      <c r="AM239" s="24">
        <f t="shared" ref="AM239:AM248" si="219">+M239*$H239</f>
        <v>0</v>
      </c>
      <c r="AN239" s="24">
        <f t="shared" ref="AN239:AO248" si="220">+N239*$H239</f>
        <v>0</v>
      </c>
      <c r="AO239" s="24">
        <f>+O239*$H239</f>
        <v>0</v>
      </c>
      <c r="AP239" s="24">
        <f t="shared" ref="AP239:BC242" si="221">+P239*$H239</f>
        <v>0</v>
      </c>
      <c r="AQ239" s="24">
        <f t="shared" si="221"/>
        <v>0</v>
      </c>
      <c r="AR239" s="24">
        <f t="shared" si="221"/>
        <v>0</v>
      </c>
      <c r="AS239" s="24">
        <f t="shared" si="221"/>
        <v>0</v>
      </c>
      <c r="AT239" s="24">
        <f t="shared" si="221"/>
        <v>0</v>
      </c>
      <c r="AU239" s="24">
        <f t="shared" si="221"/>
        <v>0</v>
      </c>
      <c r="AV239" s="24">
        <f>+V239*$H239</f>
        <v>0</v>
      </c>
      <c r="AW239" s="24">
        <f t="shared" ref="AW239:BC240" si="222">+W239*$H239</f>
        <v>0</v>
      </c>
      <c r="AX239" s="24">
        <f t="shared" si="222"/>
        <v>0</v>
      </c>
      <c r="AY239" s="24">
        <f t="shared" si="222"/>
        <v>0</v>
      </c>
      <c r="AZ239" s="24">
        <f t="shared" si="222"/>
        <v>0</v>
      </c>
      <c r="BA239" s="24">
        <f t="shared" si="222"/>
        <v>0</v>
      </c>
      <c r="BB239" s="24">
        <f>+AB239*$H239</f>
        <v>0</v>
      </c>
      <c r="BC239" s="24">
        <f>+AC239*$H239</f>
        <v>0</v>
      </c>
      <c r="BD239" s="24">
        <f t="shared" ref="BD239:BD253" si="223">+AD239*$H239</f>
        <v>0</v>
      </c>
      <c r="BE239" s="24">
        <f t="shared" ref="BE239:BE253" si="224">+AE239*$H239</f>
        <v>0</v>
      </c>
      <c r="BF239" s="24">
        <f t="shared" ref="BF239:BH253" si="225">+AF239*$H239</f>
        <v>0</v>
      </c>
      <c r="BG239" s="24">
        <f>+AG239*$H239</f>
        <v>0</v>
      </c>
      <c r="BH239" s="24">
        <f>+AH239*$H239</f>
        <v>0</v>
      </c>
      <c r="BI239" s="24">
        <f t="shared" si="215"/>
        <v>0</v>
      </c>
      <c r="BJ239" s="20" t="s">
        <v>637</v>
      </c>
      <c r="BK239" s="41" t="s">
        <v>638</v>
      </c>
      <c r="BL239" s="49">
        <f t="shared" si="173"/>
        <v>0</v>
      </c>
    </row>
    <row r="240" spans="1:65" ht="34.5" hidden="1" customHeight="1">
      <c r="A240" s="10" t="s">
        <v>637</v>
      </c>
      <c r="B240" s="41" t="s">
        <v>638</v>
      </c>
      <c r="C240" s="76">
        <v>386</v>
      </c>
      <c r="D240" s="34" t="s">
        <v>659</v>
      </c>
      <c r="E240" s="45">
        <v>58669.589097129443</v>
      </c>
      <c r="F240" s="23">
        <f t="shared" si="169"/>
        <v>5866.9589097129447</v>
      </c>
      <c r="G240" s="23">
        <f t="shared" si="170"/>
        <v>1114.7221928454594</v>
      </c>
      <c r="H240" s="23">
        <f t="shared" si="171"/>
        <v>65651.270199687846</v>
      </c>
      <c r="J240" s="179">
        <f t="shared" si="172"/>
        <v>7</v>
      </c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>
        <v>1</v>
      </c>
      <c r="W240" s="10">
        <v>1</v>
      </c>
      <c r="X240" s="10">
        <v>1</v>
      </c>
      <c r="Y240" s="10">
        <v>1</v>
      </c>
      <c r="Z240" s="10"/>
      <c r="AA240" s="10"/>
      <c r="AB240" s="10"/>
      <c r="AC240" s="10">
        <v>1</v>
      </c>
      <c r="AD240" s="10"/>
      <c r="AE240" s="10"/>
      <c r="AF240" s="10"/>
      <c r="AG240" s="10">
        <v>1</v>
      </c>
      <c r="AH240" s="10">
        <v>1</v>
      </c>
      <c r="AI240" s="10"/>
      <c r="AK240" s="24">
        <f>+H240*K240</f>
        <v>0</v>
      </c>
      <c r="AL240" s="24">
        <f t="shared" ref="AL240" si="226">+L240*$H240</f>
        <v>0</v>
      </c>
      <c r="AM240" s="24">
        <f t="shared" si="219"/>
        <v>0</v>
      </c>
      <c r="AN240" s="24">
        <f t="shared" si="220"/>
        <v>0</v>
      </c>
      <c r="AO240" s="24">
        <f t="shared" si="220"/>
        <v>0</v>
      </c>
      <c r="AP240" s="24">
        <f t="shared" si="221"/>
        <v>0</v>
      </c>
      <c r="AQ240" s="24">
        <f t="shared" si="221"/>
        <v>0</v>
      </c>
      <c r="AR240" s="24">
        <f t="shared" si="221"/>
        <v>0</v>
      </c>
      <c r="AS240" s="24">
        <f t="shared" si="221"/>
        <v>0</v>
      </c>
      <c r="AT240" s="24">
        <f t="shared" si="221"/>
        <v>0</v>
      </c>
      <c r="AU240" s="24">
        <f t="shared" si="221"/>
        <v>0</v>
      </c>
      <c r="AV240" s="24">
        <f t="shared" si="221"/>
        <v>65651.270199687846</v>
      </c>
      <c r="AW240" s="24">
        <f t="shared" si="222"/>
        <v>65651.270199687846</v>
      </c>
      <c r="AX240" s="24">
        <f t="shared" si="222"/>
        <v>65651.270199687846</v>
      </c>
      <c r="AY240" s="24">
        <f t="shared" si="222"/>
        <v>65651.270199687846</v>
      </c>
      <c r="AZ240" s="24">
        <f t="shared" si="222"/>
        <v>0</v>
      </c>
      <c r="BA240" s="24">
        <f t="shared" si="222"/>
        <v>0</v>
      </c>
      <c r="BB240" s="24">
        <f t="shared" si="222"/>
        <v>0</v>
      </c>
      <c r="BC240" s="24">
        <f t="shared" si="222"/>
        <v>65651.270199687846</v>
      </c>
      <c r="BD240" s="24">
        <f t="shared" si="223"/>
        <v>0</v>
      </c>
      <c r="BE240" s="24">
        <f t="shared" si="224"/>
        <v>0</v>
      </c>
      <c r="BF240" s="24">
        <f t="shared" si="225"/>
        <v>0</v>
      </c>
      <c r="BG240" s="24">
        <f t="shared" si="225"/>
        <v>65651.270199687846</v>
      </c>
      <c r="BH240" s="24">
        <f t="shared" si="225"/>
        <v>65651.270199687846</v>
      </c>
      <c r="BI240" s="24">
        <f t="shared" si="215"/>
        <v>0</v>
      </c>
      <c r="BJ240" s="20" t="s">
        <v>637</v>
      </c>
      <c r="BK240" s="41" t="s">
        <v>638</v>
      </c>
      <c r="BL240" s="49">
        <f t="shared" si="173"/>
        <v>459558.89139781496</v>
      </c>
    </row>
    <row r="241" spans="1:65" ht="34.5" hidden="1" customHeight="1">
      <c r="A241" s="10" t="s">
        <v>637</v>
      </c>
      <c r="B241" s="41" t="s">
        <v>638</v>
      </c>
      <c r="C241" s="21">
        <v>386</v>
      </c>
      <c r="D241" s="34" t="s">
        <v>659</v>
      </c>
      <c r="E241" s="46">
        <v>120836</v>
      </c>
      <c r="F241" s="23">
        <f t="shared" si="169"/>
        <v>12083.6</v>
      </c>
      <c r="G241" s="23">
        <f t="shared" si="170"/>
        <v>2295.884</v>
      </c>
      <c r="H241" s="23">
        <f t="shared" si="171"/>
        <v>135215.484</v>
      </c>
      <c r="J241" s="10">
        <f t="shared" si="172"/>
        <v>0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K241" s="24">
        <f>+K241*$H241</f>
        <v>0</v>
      </c>
      <c r="AL241" s="24">
        <f>+L241*$H241</f>
        <v>0</v>
      </c>
      <c r="AM241" s="24">
        <f t="shared" si="219"/>
        <v>0</v>
      </c>
      <c r="AN241" s="24">
        <f t="shared" si="220"/>
        <v>0</v>
      </c>
      <c r="AO241" s="24">
        <f>+O241*$H241</f>
        <v>0</v>
      </c>
      <c r="AP241" s="24">
        <f t="shared" si="221"/>
        <v>0</v>
      </c>
      <c r="AQ241" s="24">
        <f t="shared" si="221"/>
        <v>0</v>
      </c>
      <c r="AR241" s="24">
        <f t="shared" si="221"/>
        <v>0</v>
      </c>
      <c r="AS241" s="24">
        <f t="shared" si="221"/>
        <v>0</v>
      </c>
      <c r="AT241" s="24">
        <f t="shared" si="221"/>
        <v>0</v>
      </c>
      <c r="AU241" s="24">
        <f t="shared" si="221"/>
        <v>0</v>
      </c>
      <c r="AV241" s="24">
        <f t="shared" ref="AV241:BC241" si="227">+V241*$H241</f>
        <v>0</v>
      </c>
      <c r="AW241" s="24">
        <f t="shared" si="227"/>
        <v>0</v>
      </c>
      <c r="AX241" s="24">
        <f t="shared" si="227"/>
        <v>0</v>
      </c>
      <c r="AY241" s="24">
        <f t="shared" si="227"/>
        <v>0</v>
      </c>
      <c r="AZ241" s="24">
        <f t="shared" si="227"/>
        <v>0</v>
      </c>
      <c r="BA241" s="24">
        <f t="shared" si="227"/>
        <v>0</v>
      </c>
      <c r="BB241" s="24">
        <f t="shared" si="227"/>
        <v>0</v>
      </c>
      <c r="BC241" s="24">
        <f t="shared" si="227"/>
        <v>0</v>
      </c>
      <c r="BD241" s="24">
        <f t="shared" si="223"/>
        <v>0</v>
      </c>
      <c r="BE241" s="24">
        <f t="shared" si="224"/>
        <v>0</v>
      </c>
      <c r="BF241" s="24">
        <f t="shared" si="225"/>
        <v>0</v>
      </c>
      <c r="BG241" s="24">
        <f t="shared" ref="BG241:BG253" si="228">+AG241*$H241</f>
        <v>0</v>
      </c>
      <c r="BH241" s="24">
        <f t="shared" ref="BH241:BH253" si="229">+AH241*$H241</f>
        <v>0</v>
      </c>
      <c r="BI241" s="24">
        <f t="shared" si="215"/>
        <v>0</v>
      </c>
      <c r="BJ241" s="20" t="s">
        <v>637</v>
      </c>
      <c r="BK241" s="41" t="s">
        <v>638</v>
      </c>
      <c r="BL241" s="49">
        <f t="shared" si="173"/>
        <v>0</v>
      </c>
    </row>
    <row r="242" spans="1:65" ht="34.5" hidden="1" customHeight="1">
      <c r="A242" s="10" t="s">
        <v>637</v>
      </c>
      <c r="B242" s="41" t="s">
        <v>638</v>
      </c>
      <c r="C242" s="76">
        <v>388</v>
      </c>
      <c r="D242" s="34" t="s">
        <v>660</v>
      </c>
      <c r="E242" s="45">
        <v>90885.347555343687</v>
      </c>
      <c r="F242" s="23">
        <f t="shared" si="169"/>
        <v>9088.5347555343687</v>
      </c>
      <c r="G242" s="23">
        <f t="shared" si="170"/>
        <v>1726.8216035515302</v>
      </c>
      <c r="H242" s="23">
        <f t="shared" si="171"/>
        <v>101700.70391442958</v>
      </c>
      <c r="J242" s="179">
        <f t="shared" si="172"/>
        <v>19</v>
      </c>
      <c r="K242" s="10">
        <v>6</v>
      </c>
      <c r="L242" s="10">
        <v>1</v>
      </c>
      <c r="M242" s="10"/>
      <c r="N242" s="10"/>
      <c r="O242" s="10">
        <v>1</v>
      </c>
      <c r="P242" s="10">
        <v>1</v>
      </c>
      <c r="Q242" s="10">
        <v>1</v>
      </c>
      <c r="R242" s="10">
        <v>2</v>
      </c>
      <c r="S242" s="10">
        <v>1</v>
      </c>
      <c r="T242" s="10">
        <v>2</v>
      </c>
      <c r="U242" s="10">
        <v>1</v>
      </c>
      <c r="V242" s="10">
        <v>1</v>
      </c>
      <c r="W242" s="10"/>
      <c r="X242" s="10"/>
      <c r="Y242" s="10"/>
      <c r="Z242" s="10">
        <v>1</v>
      </c>
      <c r="AA242" s="10">
        <v>1</v>
      </c>
      <c r="AB242" s="10"/>
      <c r="AC242" s="10"/>
      <c r="AD242" s="10"/>
      <c r="AE242" s="10"/>
      <c r="AF242" s="10"/>
      <c r="AG242" s="10"/>
      <c r="AH242" s="10"/>
      <c r="AI242" s="10"/>
      <c r="AK242" s="24">
        <f>+H242*K242</f>
        <v>610204.22348657751</v>
      </c>
      <c r="AL242" s="24">
        <f t="shared" ref="AL242" si="230">+L242*$H242</f>
        <v>101700.70391442958</v>
      </c>
      <c r="AM242" s="24">
        <f t="shared" si="219"/>
        <v>0</v>
      </c>
      <c r="AN242" s="24">
        <f t="shared" si="220"/>
        <v>0</v>
      </c>
      <c r="AO242" s="24">
        <f t="shared" si="220"/>
        <v>101700.70391442958</v>
      </c>
      <c r="AP242" s="24">
        <f t="shared" si="221"/>
        <v>101700.70391442958</v>
      </c>
      <c r="AQ242" s="24">
        <f t="shared" si="221"/>
        <v>101700.70391442958</v>
      </c>
      <c r="AR242" s="24">
        <f t="shared" si="221"/>
        <v>203401.40782885917</v>
      </c>
      <c r="AS242" s="24">
        <f t="shared" si="221"/>
        <v>101700.70391442958</v>
      </c>
      <c r="AT242" s="24">
        <f t="shared" si="221"/>
        <v>203401.40782885917</v>
      </c>
      <c r="AU242" s="24">
        <f t="shared" si="221"/>
        <v>101700.70391442958</v>
      </c>
      <c r="AV242" s="24">
        <f t="shared" si="221"/>
        <v>101700.70391442958</v>
      </c>
      <c r="AW242" s="24">
        <f t="shared" si="221"/>
        <v>0</v>
      </c>
      <c r="AX242" s="24">
        <f t="shared" si="221"/>
        <v>0</v>
      </c>
      <c r="AY242" s="24">
        <f t="shared" si="221"/>
        <v>0</v>
      </c>
      <c r="AZ242" s="24">
        <f t="shared" si="221"/>
        <v>101700.70391442958</v>
      </c>
      <c r="BA242" s="24">
        <f t="shared" si="221"/>
        <v>101700.70391442958</v>
      </c>
      <c r="BB242" s="24">
        <f t="shared" si="221"/>
        <v>0</v>
      </c>
      <c r="BC242" s="24">
        <f t="shared" si="221"/>
        <v>0</v>
      </c>
      <c r="BD242" s="24">
        <f t="shared" si="223"/>
        <v>0</v>
      </c>
      <c r="BE242" s="24">
        <f t="shared" si="224"/>
        <v>0</v>
      </c>
      <c r="BF242" s="24">
        <f t="shared" si="225"/>
        <v>0</v>
      </c>
      <c r="BG242" s="24">
        <f t="shared" si="228"/>
        <v>0</v>
      </c>
      <c r="BH242" s="24">
        <f t="shared" si="229"/>
        <v>0</v>
      </c>
      <c r="BI242" s="24">
        <f t="shared" si="215"/>
        <v>0</v>
      </c>
      <c r="BJ242" s="20" t="s">
        <v>637</v>
      </c>
      <c r="BK242" s="41" t="s">
        <v>638</v>
      </c>
      <c r="BL242" s="49">
        <f t="shared" si="173"/>
        <v>1932313.3743741615</v>
      </c>
    </row>
    <row r="243" spans="1:65" ht="34.5" hidden="1" customHeight="1">
      <c r="A243" s="10" t="s">
        <v>637</v>
      </c>
      <c r="B243" s="41" t="s">
        <v>638</v>
      </c>
      <c r="C243" s="21">
        <v>388</v>
      </c>
      <c r="D243" s="34" t="s">
        <v>660</v>
      </c>
      <c r="E243" s="46">
        <v>120836</v>
      </c>
      <c r="F243" s="23">
        <f t="shared" si="169"/>
        <v>12083.6</v>
      </c>
      <c r="G243" s="23">
        <f t="shared" si="170"/>
        <v>2295.884</v>
      </c>
      <c r="H243" s="23">
        <f t="shared" si="171"/>
        <v>135215.484</v>
      </c>
      <c r="J243" s="10">
        <f t="shared" si="172"/>
        <v>0</v>
      </c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K243" s="24">
        <f>+K243*$H243</f>
        <v>0</v>
      </c>
      <c r="AL243" s="24">
        <f>+L243*$H243</f>
        <v>0</v>
      </c>
      <c r="AM243" s="24">
        <f t="shared" si="219"/>
        <v>0</v>
      </c>
      <c r="AN243" s="24">
        <f t="shared" si="220"/>
        <v>0</v>
      </c>
      <c r="AO243" s="24">
        <f t="shared" ref="AO243:AO253" si="231">+O243*$H243</f>
        <v>0</v>
      </c>
      <c r="AP243" s="24">
        <f t="shared" ref="AP243:AP253" si="232">+P243*$H243</f>
        <v>0</v>
      </c>
      <c r="AQ243" s="24">
        <f t="shared" ref="AQ243:AQ253" si="233">+Q243*$H243</f>
        <v>0</v>
      </c>
      <c r="AR243" s="24">
        <f t="shared" ref="AR243:AR253" si="234">+R243*$H243</f>
        <v>0</v>
      </c>
      <c r="AS243" s="24">
        <f t="shared" ref="AS243:AS253" si="235">+S243*$H243</f>
        <v>0</v>
      </c>
      <c r="AT243" s="24">
        <f t="shared" ref="AT243:AT253" si="236">+T243*$H243</f>
        <v>0</v>
      </c>
      <c r="AU243" s="24">
        <f t="shared" ref="AU243:AU253" si="237">+U243*$H243</f>
        <v>0</v>
      </c>
      <c r="AV243" s="24">
        <f t="shared" ref="AV243:AV253" si="238">+V243*$H243</f>
        <v>0</v>
      </c>
      <c r="AW243" s="24">
        <f t="shared" ref="AW243:AW253" si="239">+W243*$H243</f>
        <v>0</v>
      </c>
      <c r="AX243" s="24">
        <f t="shared" ref="AX243:AX253" si="240">+X243*$H243</f>
        <v>0</v>
      </c>
      <c r="AY243" s="24">
        <f t="shared" ref="AY243:AY253" si="241">+Y243*$H243</f>
        <v>0</v>
      </c>
      <c r="AZ243" s="24">
        <f t="shared" ref="AZ243:AZ253" si="242">+Z243*$H243</f>
        <v>0</v>
      </c>
      <c r="BA243" s="24">
        <f t="shared" ref="BA243:BC253" si="243">+AA243*$H243</f>
        <v>0</v>
      </c>
      <c r="BB243" s="24">
        <f>+AB243*$H243</f>
        <v>0</v>
      </c>
      <c r="BC243" s="24">
        <f>+AC243*$H243</f>
        <v>0</v>
      </c>
      <c r="BD243" s="24">
        <f t="shared" si="223"/>
        <v>0</v>
      </c>
      <c r="BE243" s="24">
        <f t="shared" si="224"/>
        <v>0</v>
      </c>
      <c r="BF243" s="24">
        <f t="shared" si="225"/>
        <v>0</v>
      </c>
      <c r="BG243" s="24">
        <f t="shared" si="228"/>
        <v>0</v>
      </c>
      <c r="BH243" s="24">
        <f t="shared" si="229"/>
        <v>0</v>
      </c>
      <c r="BI243" s="24">
        <f t="shared" si="215"/>
        <v>0</v>
      </c>
      <c r="BJ243" s="20" t="s">
        <v>637</v>
      </c>
      <c r="BK243" s="41" t="s">
        <v>638</v>
      </c>
      <c r="BL243" s="49">
        <f t="shared" si="173"/>
        <v>0</v>
      </c>
    </row>
    <row r="244" spans="1:65" ht="34.5" hidden="1" customHeight="1">
      <c r="A244" s="10" t="s">
        <v>637</v>
      </c>
      <c r="B244" s="41" t="s">
        <v>638</v>
      </c>
      <c r="C244" s="76">
        <v>390</v>
      </c>
      <c r="D244" s="34" t="s">
        <v>661</v>
      </c>
      <c r="E244" s="45">
        <v>51754.653307508881</v>
      </c>
      <c r="F244" s="23">
        <f t="shared" si="169"/>
        <v>5175.4653307508888</v>
      </c>
      <c r="G244" s="23">
        <f t="shared" si="170"/>
        <v>983.33841284266884</v>
      </c>
      <c r="H244" s="23">
        <f t="shared" si="171"/>
        <v>57913.457051102436</v>
      </c>
      <c r="J244" s="179">
        <f t="shared" si="172"/>
        <v>5</v>
      </c>
      <c r="K244" s="10">
        <v>1</v>
      </c>
      <c r="L244" s="10">
        <v>1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>
        <v>1</v>
      </c>
      <c r="AC244" s="10">
        <v>1</v>
      </c>
      <c r="AD244" s="10"/>
      <c r="AE244" s="10"/>
      <c r="AF244" s="10"/>
      <c r="AG244" s="10"/>
      <c r="AH244" s="10"/>
      <c r="AI244" s="10">
        <v>1</v>
      </c>
      <c r="AK244" s="24">
        <f>+H244*K244</f>
        <v>57913.457051102436</v>
      </c>
      <c r="AL244" s="24">
        <f t="shared" ref="AL244" si="244">+L244*$H244</f>
        <v>57913.457051102436</v>
      </c>
      <c r="AM244" s="24">
        <f t="shared" si="219"/>
        <v>0</v>
      </c>
      <c r="AN244" s="24">
        <f t="shared" si="220"/>
        <v>0</v>
      </c>
      <c r="AO244" s="24">
        <f t="shared" si="231"/>
        <v>0</v>
      </c>
      <c r="AP244" s="24">
        <f t="shared" si="232"/>
        <v>0</v>
      </c>
      <c r="AQ244" s="24">
        <f t="shared" si="233"/>
        <v>0</v>
      </c>
      <c r="AR244" s="24">
        <f t="shared" si="234"/>
        <v>0</v>
      </c>
      <c r="AS244" s="24">
        <f t="shared" si="235"/>
        <v>0</v>
      </c>
      <c r="AT244" s="24">
        <f t="shared" si="236"/>
        <v>0</v>
      </c>
      <c r="AU244" s="24">
        <f t="shared" si="237"/>
        <v>0</v>
      </c>
      <c r="AV244" s="24">
        <f t="shared" si="238"/>
        <v>0</v>
      </c>
      <c r="AW244" s="24">
        <f t="shared" si="239"/>
        <v>0</v>
      </c>
      <c r="AX244" s="24">
        <f t="shared" si="240"/>
        <v>0</v>
      </c>
      <c r="AY244" s="24">
        <f t="shared" si="241"/>
        <v>0</v>
      </c>
      <c r="AZ244" s="24">
        <f t="shared" si="242"/>
        <v>0</v>
      </c>
      <c r="BA244" s="24">
        <f t="shared" si="243"/>
        <v>0</v>
      </c>
      <c r="BB244" s="24">
        <f t="shared" si="243"/>
        <v>57913.457051102436</v>
      </c>
      <c r="BC244" s="24">
        <f t="shared" si="243"/>
        <v>57913.457051102436</v>
      </c>
      <c r="BD244" s="24">
        <f t="shared" si="223"/>
        <v>0</v>
      </c>
      <c r="BE244" s="24">
        <f t="shared" si="224"/>
        <v>0</v>
      </c>
      <c r="BF244" s="24">
        <f t="shared" si="225"/>
        <v>0</v>
      </c>
      <c r="BG244" s="24">
        <f t="shared" si="228"/>
        <v>0</v>
      </c>
      <c r="BH244" s="24">
        <f t="shared" si="229"/>
        <v>0</v>
      </c>
      <c r="BI244" s="24">
        <f t="shared" si="215"/>
        <v>57913.457051102436</v>
      </c>
      <c r="BJ244" s="20" t="s">
        <v>637</v>
      </c>
      <c r="BK244" s="41" t="s">
        <v>638</v>
      </c>
      <c r="BL244" s="49">
        <f t="shared" si="173"/>
        <v>289567.28525551216</v>
      </c>
      <c r="BM244" s="50">
        <v>180990.223341303</v>
      </c>
    </row>
    <row r="245" spans="1:65" ht="34.5" hidden="1" customHeight="1">
      <c r="A245" s="10" t="s">
        <v>637</v>
      </c>
      <c r="B245" s="41" t="s">
        <v>638</v>
      </c>
      <c r="C245" s="21">
        <v>390</v>
      </c>
      <c r="D245" s="34" t="s">
        <v>661</v>
      </c>
      <c r="E245" s="46">
        <v>113728</v>
      </c>
      <c r="F245" s="23">
        <f t="shared" si="169"/>
        <v>11372.800000000001</v>
      </c>
      <c r="G245" s="23">
        <f t="shared" si="170"/>
        <v>2160.8320000000003</v>
      </c>
      <c r="H245" s="23">
        <f t="shared" si="171"/>
        <v>127261.632</v>
      </c>
      <c r="J245" s="10">
        <f t="shared" si="172"/>
        <v>0</v>
      </c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K245" s="24">
        <f>+K245*$H245</f>
        <v>0</v>
      </c>
      <c r="AL245" s="24">
        <f>+L245*$H245</f>
        <v>0</v>
      </c>
      <c r="AM245" s="24">
        <f t="shared" si="219"/>
        <v>0</v>
      </c>
      <c r="AN245" s="24">
        <f t="shared" si="220"/>
        <v>0</v>
      </c>
      <c r="AO245" s="24">
        <f t="shared" si="231"/>
        <v>0</v>
      </c>
      <c r="AP245" s="24">
        <f t="shared" si="232"/>
        <v>0</v>
      </c>
      <c r="AQ245" s="24">
        <f t="shared" si="233"/>
        <v>0</v>
      </c>
      <c r="AR245" s="24">
        <f t="shared" si="234"/>
        <v>0</v>
      </c>
      <c r="AS245" s="24">
        <f t="shared" si="235"/>
        <v>0</v>
      </c>
      <c r="AT245" s="24">
        <f t="shared" si="236"/>
        <v>0</v>
      </c>
      <c r="AU245" s="24">
        <f t="shared" si="237"/>
        <v>0</v>
      </c>
      <c r="AV245" s="24">
        <f t="shared" si="238"/>
        <v>0</v>
      </c>
      <c r="AW245" s="24">
        <f t="shared" si="239"/>
        <v>0</v>
      </c>
      <c r="AX245" s="24">
        <f t="shared" si="240"/>
        <v>0</v>
      </c>
      <c r="AY245" s="24">
        <f t="shared" si="241"/>
        <v>0</v>
      </c>
      <c r="AZ245" s="24">
        <f t="shared" si="242"/>
        <v>0</v>
      </c>
      <c r="BA245" s="24">
        <f t="shared" si="243"/>
        <v>0</v>
      </c>
      <c r="BB245" s="24">
        <f t="shared" ref="BB245:BB253" si="245">+AB245*$H245</f>
        <v>0</v>
      </c>
      <c r="BC245" s="24">
        <f t="shared" ref="BC245:BC253" si="246">+AC245*$H245</f>
        <v>0</v>
      </c>
      <c r="BD245" s="24">
        <f t="shared" si="223"/>
        <v>0</v>
      </c>
      <c r="BE245" s="24">
        <f t="shared" si="224"/>
        <v>0</v>
      </c>
      <c r="BF245" s="24">
        <f t="shared" si="225"/>
        <v>0</v>
      </c>
      <c r="BG245" s="24">
        <f t="shared" si="228"/>
        <v>0</v>
      </c>
      <c r="BH245" s="24">
        <f t="shared" si="229"/>
        <v>0</v>
      </c>
      <c r="BI245" s="24">
        <f t="shared" ref="BI245:BI253" si="247">+AI245*$H245</f>
        <v>0</v>
      </c>
      <c r="BJ245" s="20" t="s">
        <v>637</v>
      </c>
      <c r="BK245" s="41" t="s">
        <v>638</v>
      </c>
      <c r="BL245" s="49">
        <f t="shared" si="173"/>
        <v>0</v>
      </c>
    </row>
    <row r="246" spans="1:65" ht="34.5" hidden="1" customHeight="1">
      <c r="A246" s="10" t="s">
        <v>637</v>
      </c>
      <c r="B246" s="41" t="s">
        <v>638</v>
      </c>
      <c r="C246" s="76">
        <v>394</v>
      </c>
      <c r="D246" s="34" t="s">
        <v>662</v>
      </c>
      <c r="E246" s="45">
        <v>67888.206803161622</v>
      </c>
      <c r="F246" s="23">
        <f t="shared" si="169"/>
        <v>6788.8206803161629</v>
      </c>
      <c r="G246" s="23">
        <f t="shared" si="170"/>
        <v>1289.875929260071</v>
      </c>
      <c r="H246" s="23">
        <f t="shared" si="171"/>
        <v>75966.903412737855</v>
      </c>
      <c r="J246" s="179">
        <f t="shared" si="172"/>
        <v>6</v>
      </c>
      <c r="K246" s="10">
        <v>6</v>
      </c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K246" s="24">
        <f>+H246*K246</f>
        <v>455801.42047642713</v>
      </c>
      <c r="AL246" s="24">
        <f t="shared" ref="AL246" si="248">+L246*$H246</f>
        <v>0</v>
      </c>
      <c r="AM246" s="24">
        <f t="shared" si="219"/>
        <v>0</v>
      </c>
      <c r="AN246" s="24">
        <f t="shared" si="220"/>
        <v>0</v>
      </c>
      <c r="AO246" s="24">
        <f t="shared" si="231"/>
        <v>0</v>
      </c>
      <c r="AP246" s="24">
        <f t="shared" si="232"/>
        <v>0</v>
      </c>
      <c r="AQ246" s="24">
        <f t="shared" si="233"/>
        <v>0</v>
      </c>
      <c r="AR246" s="24">
        <f t="shared" si="234"/>
        <v>0</v>
      </c>
      <c r="AS246" s="24">
        <f t="shared" si="235"/>
        <v>0</v>
      </c>
      <c r="AT246" s="24">
        <f t="shared" si="236"/>
        <v>0</v>
      </c>
      <c r="AU246" s="24">
        <f t="shared" si="237"/>
        <v>0</v>
      </c>
      <c r="AV246" s="24">
        <f t="shared" si="238"/>
        <v>0</v>
      </c>
      <c r="AW246" s="24">
        <f t="shared" si="239"/>
        <v>0</v>
      </c>
      <c r="AX246" s="24">
        <f t="shared" si="240"/>
        <v>0</v>
      </c>
      <c r="AY246" s="24">
        <f t="shared" si="241"/>
        <v>0</v>
      </c>
      <c r="AZ246" s="24">
        <f t="shared" si="242"/>
        <v>0</v>
      </c>
      <c r="BA246" s="24">
        <f t="shared" si="243"/>
        <v>0</v>
      </c>
      <c r="BB246" s="24">
        <f t="shared" si="245"/>
        <v>0</v>
      </c>
      <c r="BC246" s="24">
        <f t="shared" si="246"/>
        <v>0</v>
      </c>
      <c r="BD246" s="24">
        <f t="shared" si="223"/>
        <v>0</v>
      </c>
      <c r="BE246" s="24">
        <f t="shared" si="224"/>
        <v>0</v>
      </c>
      <c r="BF246" s="24">
        <f t="shared" si="225"/>
        <v>0</v>
      </c>
      <c r="BG246" s="24">
        <f t="shared" si="228"/>
        <v>0</v>
      </c>
      <c r="BH246" s="24">
        <f t="shared" si="229"/>
        <v>0</v>
      </c>
      <c r="BI246" s="24">
        <f t="shared" si="247"/>
        <v>0</v>
      </c>
      <c r="BJ246" s="20" t="s">
        <v>637</v>
      </c>
      <c r="BK246" s="41" t="s">
        <v>638</v>
      </c>
      <c r="BL246" s="49">
        <f t="shared" si="173"/>
        <v>455801.42047642713</v>
      </c>
    </row>
    <row r="247" spans="1:65" ht="146.25" hidden="1" customHeight="1">
      <c r="A247" s="10" t="s">
        <v>637</v>
      </c>
      <c r="B247" s="41" t="s">
        <v>638</v>
      </c>
      <c r="C247" s="21">
        <v>394</v>
      </c>
      <c r="D247" s="34" t="s">
        <v>662</v>
      </c>
      <c r="E247" s="46">
        <v>106620</v>
      </c>
      <c r="F247" s="23">
        <f t="shared" si="169"/>
        <v>10662</v>
      </c>
      <c r="G247" s="23">
        <f t="shared" si="170"/>
        <v>2025.78</v>
      </c>
      <c r="H247" s="23">
        <f t="shared" si="171"/>
        <v>119307.78</v>
      </c>
      <c r="J247" s="10">
        <f t="shared" si="172"/>
        <v>0</v>
      </c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K247" s="24">
        <f>+K247*$H247</f>
        <v>0</v>
      </c>
      <c r="AL247" s="24">
        <f t="shared" ref="AL247:AM252" si="249">+L247*$H247</f>
        <v>0</v>
      </c>
      <c r="AM247" s="24">
        <f t="shared" si="219"/>
        <v>0</v>
      </c>
      <c r="AN247" s="24">
        <f t="shared" si="220"/>
        <v>0</v>
      </c>
      <c r="AO247" s="24">
        <f t="shared" si="231"/>
        <v>0</v>
      </c>
      <c r="AP247" s="24">
        <f t="shared" si="232"/>
        <v>0</v>
      </c>
      <c r="AQ247" s="24">
        <f t="shared" si="233"/>
        <v>0</v>
      </c>
      <c r="AR247" s="24">
        <f t="shared" si="234"/>
        <v>0</v>
      </c>
      <c r="AS247" s="24">
        <f t="shared" si="235"/>
        <v>0</v>
      </c>
      <c r="AT247" s="24">
        <f t="shared" si="236"/>
        <v>0</v>
      </c>
      <c r="AU247" s="24">
        <f t="shared" si="237"/>
        <v>0</v>
      </c>
      <c r="AV247" s="24">
        <f t="shared" si="238"/>
        <v>0</v>
      </c>
      <c r="AW247" s="24">
        <f t="shared" si="239"/>
        <v>0</v>
      </c>
      <c r="AX247" s="24">
        <f t="shared" si="240"/>
        <v>0</v>
      </c>
      <c r="AY247" s="24">
        <f t="shared" si="241"/>
        <v>0</v>
      </c>
      <c r="AZ247" s="24">
        <f t="shared" si="242"/>
        <v>0</v>
      </c>
      <c r="BA247" s="24">
        <f t="shared" si="243"/>
        <v>0</v>
      </c>
      <c r="BB247" s="24">
        <f t="shared" si="245"/>
        <v>0</v>
      </c>
      <c r="BC247" s="24">
        <f t="shared" si="246"/>
        <v>0</v>
      </c>
      <c r="BD247" s="24">
        <f t="shared" si="223"/>
        <v>0</v>
      </c>
      <c r="BE247" s="24">
        <f t="shared" si="224"/>
        <v>0</v>
      </c>
      <c r="BF247" s="24">
        <f t="shared" si="225"/>
        <v>0</v>
      </c>
      <c r="BG247" s="24">
        <f t="shared" si="228"/>
        <v>0</v>
      </c>
      <c r="BH247" s="24">
        <f t="shared" si="229"/>
        <v>0</v>
      </c>
      <c r="BI247" s="24">
        <f t="shared" si="247"/>
        <v>0</v>
      </c>
      <c r="BJ247" s="20" t="s">
        <v>637</v>
      </c>
      <c r="BK247" s="41" t="s">
        <v>638</v>
      </c>
      <c r="BL247" s="49">
        <f t="shared" si="173"/>
        <v>0</v>
      </c>
    </row>
    <row r="248" spans="1:65" ht="44.25" hidden="1" customHeight="1">
      <c r="A248" s="39" t="s">
        <v>618</v>
      </c>
      <c r="B248" s="22" t="s">
        <v>619</v>
      </c>
      <c r="C248" s="76">
        <v>396</v>
      </c>
      <c r="D248" s="34" t="s">
        <v>663</v>
      </c>
      <c r="E248" s="45">
        <v>33069.700123683135</v>
      </c>
      <c r="F248" s="23">
        <f t="shared" si="169"/>
        <v>3306.9700123683137</v>
      </c>
      <c r="G248" s="23">
        <f t="shared" si="170"/>
        <v>628.32430234997958</v>
      </c>
      <c r="H248" s="23">
        <f t="shared" si="171"/>
        <v>37004.994438401431</v>
      </c>
      <c r="J248" s="179">
        <f t="shared" si="172"/>
        <v>2</v>
      </c>
      <c r="K248" s="10">
        <v>1</v>
      </c>
      <c r="L248" s="10"/>
      <c r="M248" s="10">
        <v>1</v>
      </c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K248" s="24">
        <f>+H248*K248</f>
        <v>37004.994438401431</v>
      </c>
      <c r="AL248" s="24">
        <f t="shared" si="249"/>
        <v>0</v>
      </c>
      <c r="AM248" s="24">
        <f t="shared" si="219"/>
        <v>37004.994438401431</v>
      </c>
      <c r="AN248" s="24">
        <f t="shared" si="220"/>
        <v>0</v>
      </c>
      <c r="AO248" s="24">
        <f t="shared" si="231"/>
        <v>0</v>
      </c>
      <c r="AP248" s="24">
        <f t="shared" si="232"/>
        <v>0</v>
      </c>
      <c r="AQ248" s="24">
        <f t="shared" si="233"/>
        <v>0</v>
      </c>
      <c r="AR248" s="24">
        <f t="shared" si="234"/>
        <v>0</v>
      </c>
      <c r="AS248" s="24">
        <f t="shared" si="235"/>
        <v>0</v>
      </c>
      <c r="AT248" s="24">
        <f t="shared" si="236"/>
        <v>0</v>
      </c>
      <c r="AU248" s="24">
        <f t="shared" si="237"/>
        <v>0</v>
      </c>
      <c r="AV248" s="24">
        <f t="shared" si="238"/>
        <v>0</v>
      </c>
      <c r="AW248" s="24">
        <f t="shared" si="239"/>
        <v>0</v>
      </c>
      <c r="AX248" s="24">
        <f t="shared" si="240"/>
        <v>0</v>
      </c>
      <c r="AY248" s="24">
        <f t="shared" si="241"/>
        <v>0</v>
      </c>
      <c r="AZ248" s="24">
        <f t="shared" si="242"/>
        <v>0</v>
      </c>
      <c r="BA248" s="24">
        <f t="shared" si="243"/>
        <v>0</v>
      </c>
      <c r="BB248" s="24">
        <f t="shared" si="245"/>
        <v>0</v>
      </c>
      <c r="BC248" s="24">
        <f t="shared" si="246"/>
        <v>0</v>
      </c>
      <c r="BD248" s="24">
        <f t="shared" si="223"/>
        <v>0</v>
      </c>
      <c r="BE248" s="24">
        <f t="shared" si="224"/>
        <v>0</v>
      </c>
      <c r="BF248" s="24">
        <f t="shared" si="225"/>
        <v>0</v>
      </c>
      <c r="BG248" s="24">
        <f t="shared" si="228"/>
        <v>0</v>
      </c>
      <c r="BH248" s="24">
        <f t="shared" si="229"/>
        <v>0</v>
      </c>
      <c r="BI248" s="24">
        <f t="shared" si="247"/>
        <v>0</v>
      </c>
      <c r="BJ248" s="40" t="s">
        <v>618</v>
      </c>
      <c r="BK248" s="22" t="s">
        <v>619</v>
      </c>
      <c r="BL248" s="49">
        <f t="shared" si="173"/>
        <v>74009.988876802861</v>
      </c>
      <c r="BM248" s="50">
        <v>99973.882310878005</v>
      </c>
    </row>
    <row r="249" spans="1:65" ht="146.25" hidden="1" customHeight="1">
      <c r="A249" s="39" t="s">
        <v>618</v>
      </c>
      <c r="B249" s="22" t="s">
        <v>619</v>
      </c>
      <c r="C249" s="21">
        <v>396</v>
      </c>
      <c r="D249" s="34" t="s">
        <v>663</v>
      </c>
      <c r="E249" s="46">
        <v>85296</v>
      </c>
      <c r="F249" s="23">
        <f t="shared" si="169"/>
        <v>8529.6</v>
      </c>
      <c r="G249" s="23">
        <f t="shared" si="170"/>
        <v>1620.624</v>
      </c>
      <c r="H249" s="23">
        <f t="shared" si="171"/>
        <v>95446.224000000002</v>
      </c>
      <c r="J249" s="10">
        <f t="shared" si="172"/>
        <v>0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K249" s="24">
        <f>+K249*$H249</f>
        <v>0</v>
      </c>
      <c r="AL249" s="24">
        <f t="shared" si="249"/>
        <v>0</v>
      </c>
      <c r="AM249" s="24">
        <f>+M249*$H249</f>
        <v>0</v>
      </c>
      <c r="AN249" s="24">
        <f t="shared" ref="AN249:AN253" si="250">+N249*$H249</f>
        <v>0</v>
      </c>
      <c r="AO249" s="24">
        <f t="shared" si="231"/>
        <v>0</v>
      </c>
      <c r="AP249" s="24">
        <f t="shared" si="232"/>
        <v>0</v>
      </c>
      <c r="AQ249" s="24">
        <f t="shared" si="233"/>
        <v>0</v>
      </c>
      <c r="AR249" s="24">
        <f t="shared" si="234"/>
        <v>0</v>
      </c>
      <c r="AS249" s="24">
        <f t="shared" si="235"/>
        <v>0</v>
      </c>
      <c r="AT249" s="24">
        <f t="shared" si="236"/>
        <v>0</v>
      </c>
      <c r="AU249" s="24">
        <f t="shared" si="237"/>
        <v>0</v>
      </c>
      <c r="AV249" s="24">
        <f t="shared" si="238"/>
        <v>0</v>
      </c>
      <c r="AW249" s="24">
        <f t="shared" si="239"/>
        <v>0</v>
      </c>
      <c r="AX249" s="24">
        <f t="shared" si="240"/>
        <v>0</v>
      </c>
      <c r="AY249" s="24">
        <f t="shared" si="241"/>
        <v>0</v>
      </c>
      <c r="AZ249" s="24">
        <f t="shared" si="242"/>
        <v>0</v>
      </c>
      <c r="BA249" s="24">
        <f t="shared" si="243"/>
        <v>0</v>
      </c>
      <c r="BB249" s="24">
        <f t="shared" si="245"/>
        <v>0</v>
      </c>
      <c r="BC249" s="24">
        <f t="shared" si="246"/>
        <v>0</v>
      </c>
      <c r="BD249" s="24">
        <f t="shared" si="223"/>
        <v>0</v>
      </c>
      <c r="BE249" s="24">
        <f t="shared" si="224"/>
        <v>0</v>
      </c>
      <c r="BF249" s="24">
        <f t="shared" si="225"/>
        <v>0</v>
      </c>
      <c r="BG249" s="24">
        <f t="shared" si="228"/>
        <v>0</v>
      </c>
      <c r="BH249" s="24">
        <f t="shared" si="229"/>
        <v>0</v>
      </c>
      <c r="BI249" s="24">
        <f t="shared" si="247"/>
        <v>0</v>
      </c>
      <c r="BJ249" s="40" t="s">
        <v>618</v>
      </c>
      <c r="BK249" s="22" t="s">
        <v>619</v>
      </c>
      <c r="BL249" s="49">
        <f t="shared" si="173"/>
        <v>0</v>
      </c>
    </row>
    <row r="250" spans="1:65" ht="34.5" hidden="1" customHeight="1">
      <c r="A250" s="39" t="s">
        <v>618</v>
      </c>
      <c r="B250" s="22" t="s">
        <v>619</v>
      </c>
      <c r="C250" s="76">
        <v>398</v>
      </c>
      <c r="D250" s="34" t="s">
        <v>664</v>
      </c>
      <c r="E250" s="45">
        <v>3841.4926816865973</v>
      </c>
      <c r="F250" s="23">
        <f t="shared" si="169"/>
        <v>384.14926816865977</v>
      </c>
      <c r="G250" s="23">
        <f t="shared" si="170"/>
        <v>72.988360952045355</v>
      </c>
      <c r="H250" s="23">
        <f t="shared" si="171"/>
        <v>4298.6303108073025</v>
      </c>
      <c r="J250" s="179">
        <f t="shared" si="172"/>
        <v>3</v>
      </c>
      <c r="K250" s="10">
        <v>3</v>
      </c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K250" s="24">
        <f>+H250*K250</f>
        <v>12895.890932421908</v>
      </c>
      <c r="AL250" s="24">
        <f t="shared" si="249"/>
        <v>0</v>
      </c>
      <c r="AM250" s="24">
        <f t="shared" si="249"/>
        <v>0</v>
      </c>
      <c r="AN250" s="24">
        <f t="shared" si="250"/>
        <v>0</v>
      </c>
      <c r="AO250" s="24">
        <f t="shared" si="231"/>
        <v>0</v>
      </c>
      <c r="AP250" s="24">
        <f t="shared" si="232"/>
        <v>0</v>
      </c>
      <c r="AQ250" s="24">
        <f t="shared" si="233"/>
        <v>0</v>
      </c>
      <c r="AR250" s="24">
        <f t="shared" si="234"/>
        <v>0</v>
      </c>
      <c r="AS250" s="24">
        <f t="shared" si="235"/>
        <v>0</v>
      </c>
      <c r="AT250" s="24">
        <f t="shared" si="236"/>
        <v>0</v>
      </c>
      <c r="AU250" s="24">
        <f t="shared" si="237"/>
        <v>0</v>
      </c>
      <c r="AV250" s="24">
        <f t="shared" si="238"/>
        <v>0</v>
      </c>
      <c r="AW250" s="24">
        <f t="shared" si="239"/>
        <v>0</v>
      </c>
      <c r="AX250" s="24">
        <f t="shared" si="240"/>
        <v>0</v>
      </c>
      <c r="AY250" s="24">
        <f t="shared" si="241"/>
        <v>0</v>
      </c>
      <c r="AZ250" s="24">
        <f t="shared" si="242"/>
        <v>0</v>
      </c>
      <c r="BA250" s="24">
        <f t="shared" si="243"/>
        <v>0</v>
      </c>
      <c r="BB250" s="24">
        <f t="shared" si="245"/>
        <v>0</v>
      </c>
      <c r="BC250" s="24">
        <f t="shared" si="246"/>
        <v>0</v>
      </c>
      <c r="BD250" s="24">
        <f t="shared" si="223"/>
        <v>0</v>
      </c>
      <c r="BE250" s="24">
        <f t="shared" si="224"/>
        <v>0</v>
      </c>
      <c r="BF250" s="24">
        <f t="shared" si="225"/>
        <v>0</v>
      </c>
      <c r="BG250" s="24">
        <f t="shared" si="228"/>
        <v>0</v>
      </c>
      <c r="BH250" s="24">
        <f t="shared" si="229"/>
        <v>0</v>
      </c>
      <c r="BI250" s="24">
        <f t="shared" si="247"/>
        <v>0</v>
      </c>
      <c r="BJ250" s="40" t="s">
        <v>618</v>
      </c>
      <c r="BK250" s="22" t="s">
        <v>619</v>
      </c>
      <c r="BL250" s="49">
        <f t="shared" si="173"/>
        <v>12895.890932421908</v>
      </c>
      <c r="BM250" s="50">
        <v>75906.824851013007</v>
      </c>
    </row>
    <row r="251" spans="1:65" ht="34.5" hidden="1" customHeight="1">
      <c r="A251" s="39" t="s">
        <v>618</v>
      </c>
      <c r="B251" s="22" t="s">
        <v>619</v>
      </c>
      <c r="C251" s="21">
        <v>398</v>
      </c>
      <c r="D251" s="34" t="s">
        <v>664</v>
      </c>
      <c r="E251" s="46">
        <v>11373</v>
      </c>
      <c r="F251" s="23">
        <f t="shared" si="169"/>
        <v>1137.3</v>
      </c>
      <c r="G251" s="23">
        <f t="shared" si="170"/>
        <v>216.08699999999999</v>
      </c>
      <c r="H251" s="23">
        <f t="shared" si="171"/>
        <v>12726.386999999999</v>
      </c>
      <c r="J251" s="10">
        <f t="shared" si="172"/>
        <v>0</v>
      </c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K251" s="24">
        <f>+K251*$H251</f>
        <v>0</v>
      </c>
      <c r="AL251" s="24">
        <f t="shared" si="249"/>
        <v>0</v>
      </c>
      <c r="AM251" s="24">
        <f>+M251*$H251</f>
        <v>0</v>
      </c>
      <c r="AN251" s="24">
        <f t="shared" si="250"/>
        <v>0</v>
      </c>
      <c r="AO251" s="24">
        <f t="shared" si="231"/>
        <v>0</v>
      </c>
      <c r="AP251" s="24">
        <f t="shared" si="232"/>
        <v>0</v>
      </c>
      <c r="AQ251" s="24">
        <f t="shared" si="233"/>
        <v>0</v>
      </c>
      <c r="AR251" s="24">
        <f t="shared" si="234"/>
        <v>0</v>
      </c>
      <c r="AS251" s="24">
        <f t="shared" si="235"/>
        <v>0</v>
      </c>
      <c r="AT251" s="24">
        <f t="shared" si="236"/>
        <v>0</v>
      </c>
      <c r="AU251" s="24">
        <f t="shared" si="237"/>
        <v>0</v>
      </c>
      <c r="AV251" s="24">
        <f t="shared" si="238"/>
        <v>0</v>
      </c>
      <c r="AW251" s="24">
        <f t="shared" si="239"/>
        <v>0</v>
      </c>
      <c r="AX251" s="24">
        <f t="shared" si="240"/>
        <v>0</v>
      </c>
      <c r="AY251" s="24">
        <f t="shared" si="241"/>
        <v>0</v>
      </c>
      <c r="AZ251" s="24">
        <f t="shared" si="242"/>
        <v>0</v>
      </c>
      <c r="BA251" s="24">
        <f t="shared" si="243"/>
        <v>0</v>
      </c>
      <c r="BB251" s="24">
        <f t="shared" si="245"/>
        <v>0</v>
      </c>
      <c r="BC251" s="24">
        <f t="shared" si="246"/>
        <v>0</v>
      </c>
      <c r="BD251" s="24">
        <f t="shared" si="223"/>
        <v>0</v>
      </c>
      <c r="BE251" s="24">
        <f t="shared" si="224"/>
        <v>0</v>
      </c>
      <c r="BF251" s="24">
        <f t="shared" si="225"/>
        <v>0</v>
      </c>
      <c r="BG251" s="24">
        <f t="shared" si="228"/>
        <v>0</v>
      </c>
      <c r="BH251" s="24">
        <f t="shared" si="229"/>
        <v>0</v>
      </c>
      <c r="BI251" s="24">
        <f t="shared" si="247"/>
        <v>0</v>
      </c>
      <c r="BJ251" s="40" t="s">
        <v>618</v>
      </c>
      <c r="BK251" s="22" t="s">
        <v>619</v>
      </c>
      <c r="BL251" s="49">
        <f t="shared" si="173"/>
        <v>0</v>
      </c>
    </row>
    <row r="252" spans="1:65" ht="34.5" hidden="1" customHeight="1">
      <c r="A252" s="39" t="s">
        <v>618</v>
      </c>
      <c r="B252" s="22" t="s">
        <v>619</v>
      </c>
      <c r="C252" s="76">
        <v>404</v>
      </c>
      <c r="D252" s="34" t="s">
        <v>665</v>
      </c>
      <c r="E252" s="45">
        <v>37480.487249015656</v>
      </c>
      <c r="F252" s="23">
        <f t="shared" si="169"/>
        <v>3748.0487249015659</v>
      </c>
      <c r="G252" s="23">
        <f t="shared" si="170"/>
        <v>712.12925773129757</v>
      </c>
      <c r="H252" s="23">
        <f t="shared" si="171"/>
        <v>41940.66523164852</v>
      </c>
      <c r="J252" s="179">
        <f t="shared" si="172"/>
        <v>3</v>
      </c>
      <c r="K252" s="10">
        <v>1</v>
      </c>
      <c r="L252" s="10">
        <v>1</v>
      </c>
      <c r="M252" s="10">
        <v>1</v>
      </c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K252" s="24">
        <f>+H252*K252</f>
        <v>41940.66523164852</v>
      </c>
      <c r="AL252" s="24">
        <f t="shared" si="249"/>
        <v>41940.66523164852</v>
      </c>
      <c r="AM252" s="24">
        <f t="shared" si="249"/>
        <v>41940.66523164852</v>
      </c>
      <c r="AN252" s="24">
        <f t="shared" si="250"/>
        <v>0</v>
      </c>
      <c r="AO252" s="24">
        <f t="shared" si="231"/>
        <v>0</v>
      </c>
      <c r="AP252" s="24">
        <f t="shared" si="232"/>
        <v>0</v>
      </c>
      <c r="AQ252" s="24">
        <f t="shared" si="233"/>
        <v>0</v>
      </c>
      <c r="AR252" s="24">
        <f t="shared" si="234"/>
        <v>0</v>
      </c>
      <c r="AS252" s="24">
        <f t="shared" si="235"/>
        <v>0</v>
      </c>
      <c r="AT252" s="24">
        <f t="shared" si="236"/>
        <v>0</v>
      </c>
      <c r="AU252" s="24">
        <f t="shared" si="237"/>
        <v>0</v>
      </c>
      <c r="AV252" s="24">
        <f t="shared" si="238"/>
        <v>0</v>
      </c>
      <c r="AW252" s="24">
        <f t="shared" si="239"/>
        <v>0</v>
      </c>
      <c r="AX252" s="24">
        <f t="shared" si="240"/>
        <v>0</v>
      </c>
      <c r="AY252" s="24">
        <f t="shared" si="241"/>
        <v>0</v>
      </c>
      <c r="AZ252" s="24">
        <f t="shared" si="242"/>
        <v>0</v>
      </c>
      <c r="BA252" s="24">
        <f t="shared" si="243"/>
        <v>0</v>
      </c>
      <c r="BB252" s="24">
        <f t="shared" si="245"/>
        <v>0</v>
      </c>
      <c r="BC252" s="24">
        <f t="shared" si="246"/>
        <v>0</v>
      </c>
      <c r="BD252" s="24">
        <f t="shared" si="223"/>
        <v>0</v>
      </c>
      <c r="BE252" s="24">
        <f t="shared" si="224"/>
        <v>0</v>
      </c>
      <c r="BF252" s="24">
        <f t="shared" si="225"/>
        <v>0</v>
      </c>
      <c r="BG252" s="24">
        <f t="shared" si="228"/>
        <v>0</v>
      </c>
      <c r="BH252" s="24">
        <f t="shared" si="229"/>
        <v>0</v>
      </c>
      <c r="BI252" s="24">
        <f t="shared" si="247"/>
        <v>0</v>
      </c>
      <c r="BJ252" s="40" t="s">
        <v>618</v>
      </c>
      <c r="BK252" s="22" t="s">
        <v>619</v>
      </c>
      <c r="BL252" s="49">
        <f t="shared" si="173"/>
        <v>125821.99569494557</v>
      </c>
    </row>
    <row r="253" spans="1:65" ht="34.5" hidden="1" customHeight="1">
      <c r="A253" s="39" t="s">
        <v>618</v>
      </c>
      <c r="B253" s="22" t="s">
        <v>619</v>
      </c>
      <c r="C253" s="21">
        <v>404</v>
      </c>
      <c r="D253" s="34" t="s">
        <v>665</v>
      </c>
      <c r="E253" s="47">
        <v>116571</v>
      </c>
      <c r="F253" s="23">
        <f t="shared" si="169"/>
        <v>11657.1</v>
      </c>
      <c r="G253" s="23">
        <f t="shared" si="170"/>
        <v>2214.8490000000002</v>
      </c>
      <c r="H253" s="23">
        <f t="shared" si="171"/>
        <v>130442.94900000001</v>
      </c>
      <c r="J253" s="10">
        <f t="shared" si="172"/>
        <v>0</v>
      </c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K253" s="24">
        <f>+K253*$H253</f>
        <v>0</v>
      </c>
      <c r="AL253" s="24">
        <f>+L253*$H253</f>
        <v>0</v>
      </c>
      <c r="AM253" s="24">
        <f>+M253*$H253</f>
        <v>0</v>
      </c>
      <c r="AN253" s="24">
        <f t="shared" si="250"/>
        <v>0</v>
      </c>
      <c r="AO253" s="24">
        <f t="shared" si="231"/>
        <v>0</v>
      </c>
      <c r="AP253" s="24">
        <f t="shared" si="232"/>
        <v>0</v>
      </c>
      <c r="AQ253" s="24">
        <f t="shared" si="233"/>
        <v>0</v>
      </c>
      <c r="AR253" s="24">
        <f t="shared" si="234"/>
        <v>0</v>
      </c>
      <c r="AS253" s="24">
        <f t="shared" si="235"/>
        <v>0</v>
      </c>
      <c r="AT253" s="24">
        <f t="shared" si="236"/>
        <v>0</v>
      </c>
      <c r="AU253" s="24">
        <f t="shared" si="237"/>
        <v>0</v>
      </c>
      <c r="AV253" s="24">
        <f t="shared" si="238"/>
        <v>0</v>
      </c>
      <c r="AW253" s="24">
        <f t="shared" si="239"/>
        <v>0</v>
      </c>
      <c r="AX253" s="24">
        <f t="shared" si="240"/>
        <v>0</v>
      </c>
      <c r="AY253" s="24">
        <f t="shared" si="241"/>
        <v>0</v>
      </c>
      <c r="AZ253" s="24">
        <f t="shared" si="242"/>
        <v>0</v>
      </c>
      <c r="BA253" s="24">
        <f t="shared" si="243"/>
        <v>0</v>
      </c>
      <c r="BB253" s="24">
        <f t="shared" si="245"/>
        <v>0</v>
      </c>
      <c r="BC253" s="24">
        <f t="shared" si="246"/>
        <v>0</v>
      </c>
      <c r="BD253" s="24">
        <f t="shared" si="223"/>
        <v>0</v>
      </c>
      <c r="BE253" s="24">
        <f t="shared" si="224"/>
        <v>0</v>
      </c>
      <c r="BF253" s="24">
        <f t="shared" si="225"/>
        <v>0</v>
      </c>
      <c r="BG253" s="24">
        <f t="shared" si="228"/>
        <v>0</v>
      </c>
      <c r="BH253" s="24">
        <f t="shared" si="229"/>
        <v>0</v>
      </c>
      <c r="BI253" s="24">
        <f t="shared" si="247"/>
        <v>0</v>
      </c>
      <c r="BJ253" s="40" t="s">
        <v>618</v>
      </c>
      <c r="BK253" s="22" t="s">
        <v>619</v>
      </c>
      <c r="BL253" s="49">
        <f t="shared" si="173"/>
        <v>0</v>
      </c>
    </row>
    <row r="254" spans="1:65">
      <c r="AK254" s="24">
        <f t="shared" ref="AK254:BI254" si="251">SUBTOTAL(9,AK2:AK252)</f>
        <v>42373.396800000002</v>
      </c>
      <c r="AL254" s="24">
        <f t="shared" si="251"/>
        <v>5028.5174400000005</v>
      </c>
      <c r="AM254" s="24">
        <f>SUBTOTAL(9,AM2:AM252)</f>
        <v>10057.034880000001</v>
      </c>
      <c r="AN254" s="24">
        <f t="shared" si="251"/>
        <v>0</v>
      </c>
      <c r="AO254" s="24">
        <f t="shared" si="251"/>
        <v>0</v>
      </c>
      <c r="AP254" s="24">
        <f t="shared" si="251"/>
        <v>0</v>
      </c>
      <c r="AQ254" s="24">
        <f t="shared" si="251"/>
        <v>0</v>
      </c>
      <c r="AR254" s="24">
        <f t="shared" si="251"/>
        <v>0</v>
      </c>
      <c r="AS254" s="24">
        <f t="shared" si="251"/>
        <v>10057.034880000001</v>
      </c>
      <c r="AT254" s="24">
        <f t="shared" si="251"/>
        <v>3771.3880800000006</v>
      </c>
      <c r="AU254" s="24">
        <f t="shared" si="251"/>
        <v>11704.02384</v>
      </c>
      <c r="AV254" s="24">
        <f t="shared" si="251"/>
        <v>12571.293600000001</v>
      </c>
      <c r="AW254" s="24">
        <f t="shared" si="251"/>
        <v>0</v>
      </c>
      <c r="AX254" s="24">
        <f t="shared" si="251"/>
        <v>5028.5174400000005</v>
      </c>
      <c r="AY254" s="24">
        <f t="shared" si="251"/>
        <v>5028.5174400000005</v>
      </c>
      <c r="AZ254" s="24">
        <f t="shared" si="251"/>
        <v>18856.940400000003</v>
      </c>
      <c r="BA254" s="24">
        <f t="shared" si="251"/>
        <v>0</v>
      </c>
      <c r="BB254" s="24">
        <f t="shared" si="251"/>
        <v>0</v>
      </c>
      <c r="BC254" s="24">
        <f t="shared" si="251"/>
        <v>0</v>
      </c>
      <c r="BD254" s="24">
        <f t="shared" si="251"/>
        <v>12571.293600000001</v>
      </c>
      <c r="BE254" s="24">
        <f t="shared" si="251"/>
        <v>6285.6468000000004</v>
      </c>
      <c r="BF254" s="24">
        <f t="shared" si="251"/>
        <v>18856.940400000003</v>
      </c>
      <c r="BG254" s="24">
        <f t="shared" si="251"/>
        <v>6285.6468000000004</v>
      </c>
      <c r="BH254" s="24">
        <f t="shared" si="251"/>
        <v>24600.543600000005</v>
      </c>
      <c r="BI254" s="24">
        <f t="shared" si="251"/>
        <v>3771.3880800000006</v>
      </c>
      <c r="BL254" s="50" t="e">
        <f>SUM(BL2:BL253)</f>
        <v>#VALUE!</v>
      </c>
      <c r="BM254" s="50">
        <f>SUM(BM2:BM253)</f>
        <v>1136434.4359691755</v>
      </c>
    </row>
    <row r="255" spans="1:65">
      <c r="BI255" s="50">
        <f>+SUM(AK254:BI254)</f>
        <v>196848.12407999998</v>
      </c>
    </row>
  </sheetData>
  <autoFilter ref="A1:BL253">
    <filterColumn colId="2">
      <colorFilter dxfId="104"/>
    </filterColumn>
    <filterColumn colId="3">
      <filters>
        <filter val="Paño absorbente multiusos 1 (Compra)"/>
        <filter val="Paño absorbente multiusos 2 (Compra)"/>
        <filter val="Pañuelos (Compra)"/>
      </filters>
    </filterColumn>
    <sortState ref="A2:BL253">
      <sortCondition ref="C1"/>
    </sortState>
  </autoFilter>
  <sortState ref="A2:BL253">
    <sortCondition ref="A2:A253"/>
  </sortState>
  <conditionalFormatting sqref="E93 E95 E97 E99 E101 E103 E105">
    <cfRule type="expression" dxfId="103" priority="4">
      <formula>ISERROR($I92)</formula>
    </cfRule>
  </conditionalFormatting>
  <conditionalFormatting sqref="E219:E232 E236:E253">
    <cfRule type="expression" dxfId="102" priority="1">
      <formula>ISERROR($I219)</formula>
    </cfRule>
  </conditionalFormatting>
  <conditionalFormatting sqref="F2:H253 E110:E127">
    <cfRule type="expression" dxfId="101" priority="3">
      <formula>ISERROR($I2)</formula>
    </cfRule>
  </conditionalFormatting>
  <dataValidations count="1">
    <dataValidation operator="lessThan" allowBlank="1" showErrorMessage="1" errorTitle="Error" error="El valor es menor que el minimo permitido" sqref="E232:H232 E126:H126 E110:H110 E112:H112 E114:H114 E116:H116 E118:H118 E120:H120 E122:H122 E124:H124 F127:H219 E220:H220 E222:H222 E226:H226 E224:H224 E228:H228 F233:H235 E238:H238 E240:H240 E242:H242 E236:H236 E246:H246 E244:H244 E248:H248 E252:H252 F2:H109 F111:H111 F113:H113 F115:H115 F117:H117 F119:H119 F121:H121 F123:H123 F125:H125 F253:H253 F221:H221 F223:H223 F225:H225 F227:H227 F229:H229 F231:H231 E230:H230 F237:H237 F239:H239 F241:H241 F243:H243 F245:H245 F247:H247 F249:H249 F251:H251 E250:H250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9"/>
  <sheetViews>
    <sheetView workbookViewId="0">
      <pane ySplit="1" topLeftCell="A59" activePane="bottomLeft" state="frozen"/>
      <selection pane="bottomLeft" activeCell="B2" sqref="B2:AA2"/>
    </sheetView>
  </sheetViews>
  <sheetFormatPr baseColWidth="10" defaultColWidth="11" defaultRowHeight="11.25"/>
  <cols>
    <col min="1" max="1" width="61.875" style="103" customWidth="1"/>
    <col min="2" max="2" width="14.875" style="105" customWidth="1"/>
    <col min="3" max="3" width="15.375" style="105" customWidth="1"/>
    <col min="4" max="4" width="15.125" style="105" customWidth="1"/>
    <col min="5" max="5" width="16.25" style="105" customWidth="1"/>
    <col min="6" max="6" width="12.375" style="105" customWidth="1"/>
    <col min="7" max="7" width="16.375" style="105" customWidth="1"/>
    <col min="8" max="8" width="12.875" style="105" customWidth="1"/>
    <col min="9" max="9" width="15.375" style="105" customWidth="1"/>
    <col min="10" max="10" width="12.625" style="105" customWidth="1"/>
    <col min="11" max="11" width="15.375" style="105" customWidth="1"/>
    <col min="12" max="12" width="13.25" style="105" customWidth="1"/>
    <col min="13" max="13" width="14.25" style="105" customWidth="1"/>
    <col min="14" max="14" width="13.25" style="105" customWidth="1"/>
    <col min="15" max="15" width="13.625" style="105" customWidth="1"/>
    <col min="16" max="16" width="13.25" style="105" customWidth="1"/>
    <col min="17" max="17" width="16.125" style="105" customWidth="1"/>
    <col min="18" max="18" width="14.25" style="105" customWidth="1"/>
    <col min="19" max="19" width="16.75" style="105" customWidth="1"/>
    <col min="20" max="22" width="16.625" style="105" customWidth="1"/>
    <col min="23" max="23" width="16.75" style="105" customWidth="1"/>
    <col min="24" max="25" width="16.625" style="105" customWidth="1"/>
    <col min="26" max="26" width="13.25" style="105" customWidth="1"/>
    <col min="27" max="27" width="40" style="106" customWidth="1"/>
    <col min="28" max="28" width="37.125" style="106" bestFit="1" customWidth="1"/>
    <col min="29" max="29" width="31.625" style="106" bestFit="1" customWidth="1"/>
    <col min="30" max="30" width="28.75" style="106" bestFit="1" customWidth="1"/>
    <col min="31" max="31" width="52.25" style="106" bestFit="1" customWidth="1"/>
    <col min="32" max="32" width="32.125" style="106" bestFit="1" customWidth="1"/>
    <col min="33" max="33" width="50.75" style="106" bestFit="1" customWidth="1"/>
    <col min="34" max="34" width="30.875" style="106" bestFit="1" customWidth="1"/>
    <col min="35" max="35" width="85.375" style="106" bestFit="1" customWidth="1"/>
    <col min="36" max="36" width="82.375" style="106" bestFit="1" customWidth="1"/>
    <col min="37" max="37" width="24.375" style="106" bestFit="1" customWidth="1"/>
    <col min="38" max="38" width="12.625" style="106" bestFit="1" customWidth="1"/>
    <col min="39" max="39" width="15.375" style="106" bestFit="1" customWidth="1"/>
    <col min="40" max="40" width="22.625" style="106" bestFit="1" customWidth="1"/>
    <col min="41" max="41" width="22.875" style="103" bestFit="1" customWidth="1"/>
    <col min="42" max="42" width="22.25" style="103" bestFit="1" customWidth="1"/>
    <col min="43" max="43" width="21.75" style="103" bestFit="1" customWidth="1"/>
    <col min="44" max="44" width="12.625" style="103" bestFit="1" customWidth="1"/>
    <col min="45" max="50" width="10.125" style="103" bestFit="1" customWidth="1"/>
    <col min="51" max="82" width="11.125" style="103" bestFit="1" customWidth="1"/>
    <col min="83" max="86" width="12.625" style="103" bestFit="1" customWidth="1"/>
    <col min="87" max="87" width="13.875" style="103" bestFit="1" customWidth="1"/>
    <col min="88" max="16384" width="11" style="103"/>
  </cols>
  <sheetData>
    <row r="1" spans="1:41" ht="45">
      <c r="B1" s="79" t="s">
        <v>666</v>
      </c>
      <c r="C1" s="79" t="s">
        <v>667</v>
      </c>
      <c r="D1" s="79" t="s">
        <v>668</v>
      </c>
      <c r="E1" s="79" t="s">
        <v>669</v>
      </c>
      <c r="F1" s="79" t="s">
        <v>670</v>
      </c>
      <c r="G1" s="79" t="s">
        <v>671</v>
      </c>
      <c r="H1" s="79" t="s">
        <v>672</v>
      </c>
      <c r="I1" s="79" t="s">
        <v>673</v>
      </c>
      <c r="J1" s="79" t="s">
        <v>674</v>
      </c>
      <c r="K1" s="79" t="s">
        <v>675</v>
      </c>
      <c r="L1" s="79" t="s">
        <v>676</v>
      </c>
      <c r="M1" s="79" t="s">
        <v>677</v>
      </c>
      <c r="N1" s="79" t="s">
        <v>678</v>
      </c>
      <c r="O1" s="79" t="s">
        <v>679</v>
      </c>
      <c r="P1" s="79" t="s">
        <v>680</v>
      </c>
      <c r="Q1" s="79" t="s">
        <v>681</v>
      </c>
      <c r="R1" s="79" t="s">
        <v>682</v>
      </c>
      <c r="S1" s="79" t="s">
        <v>683</v>
      </c>
      <c r="T1" s="79" t="s">
        <v>684</v>
      </c>
      <c r="U1" s="79" t="s">
        <v>685</v>
      </c>
      <c r="V1" s="79" t="s">
        <v>686</v>
      </c>
      <c r="W1" s="79" t="s">
        <v>687</v>
      </c>
      <c r="X1" s="79" t="s">
        <v>688</v>
      </c>
      <c r="Y1" s="79" t="s">
        <v>689</v>
      </c>
      <c r="Z1" s="79" t="s">
        <v>690</v>
      </c>
    </row>
    <row r="2" spans="1:41">
      <c r="A2" s="20" t="s">
        <v>743</v>
      </c>
      <c r="B2" s="108">
        <f>+SUMIFS(PERSONAL!$P$2:$P$212,PERSONAL!$A$2:$A$212,B$1)</f>
        <v>131095675.71935201</v>
      </c>
      <c r="C2" s="108">
        <f>+SUMIFS(PERSONAL!$P$2:$P$212,PERSONAL!$A$2:$A$212,C$1)</f>
        <v>45415969</v>
      </c>
      <c r="D2" s="108">
        <f>+SUMIFS(PERSONAL!$P$2:$P$212,PERSONAL!$A$2:$A$212,D$1)</f>
        <v>14311755</v>
      </c>
      <c r="E2" s="108">
        <f>+SUMIFS(PERSONAL!$P$2:$P$212,PERSONAL!$A$2:$A$212,E$1)</f>
        <v>5247644</v>
      </c>
      <c r="F2" s="108">
        <f>+SUMIFS(PERSONAL!$P$2:$P$212,PERSONAL!$A$2:$A$212,F$1)</f>
        <v>33775743</v>
      </c>
      <c r="G2" s="108">
        <f>+SUMIFS(PERSONAL!$P$2:$P$212,PERSONAL!$A$2:$A$212,G$1)</f>
        <v>27287746</v>
      </c>
      <c r="H2" s="108">
        <f>+SUMIFS(PERSONAL!$P$2:$P$212,PERSONAL!$A$2:$A$212,H$1)</f>
        <v>22898808</v>
      </c>
      <c r="I2" s="108">
        <f>+SUMIFS(PERSONAL!$P$2:$P$212,PERSONAL!$A$2:$A$212,I$1)</f>
        <v>14025520</v>
      </c>
      <c r="J2" s="108">
        <f>+SUMIFS(PERSONAL!$P$2:$P$212,PERSONAL!$A$2:$A$212,J$1)</f>
        <v>22898808</v>
      </c>
      <c r="K2" s="108">
        <f>+SUMIFS(PERSONAL!$P$2:$P$212,PERSONAL!$A$2:$A$212,K$1)</f>
        <v>31390449</v>
      </c>
      <c r="L2" s="108">
        <f>+SUMIFS(PERSONAL!$P$2:$P$212,PERSONAL!$A$2:$A$212,L$1)</f>
        <v>31485861</v>
      </c>
      <c r="M2" s="108">
        <f>+SUMIFS(PERSONAL!$P$2:$P$212,PERSONAL!$A$2:$A$212,M$1)</f>
        <v>5724702</v>
      </c>
      <c r="N2" s="108">
        <f>+SUMIFS(PERSONAL!$P$2:$P$212,PERSONAL!$A$2:$A$212,N$1)</f>
        <v>5724702</v>
      </c>
      <c r="O2" s="108">
        <f>+SUMIFS(PERSONAL!$P$2:$P$212,PERSONAL!$A$2:$A$212,O$1)</f>
        <v>7346701</v>
      </c>
      <c r="P2" s="108">
        <f>+SUMIFS(PERSONAL!$P$2:$P$212,PERSONAL!$A$2:$A$212,P$1)</f>
        <v>8587053</v>
      </c>
      <c r="Q2" s="108">
        <f>+SUMIFS(PERSONAL!$P$2:$P$212,PERSONAL!$A$2:$A$212,Q$1)</f>
        <v>17174106</v>
      </c>
      <c r="R2" s="108">
        <f>+SUMIFS(PERSONAL!$P$2:$P$212,PERSONAL!$A$2:$A$212,R$1)</f>
        <v>2862351</v>
      </c>
      <c r="S2" s="108">
        <f>+SUMIFS(PERSONAL!$P$2:$P$212,PERSONAL!$A$2:$A$212,S$1)</f>
        <v>21372221</v>
      </c>
      <c r="T2" s="108">
        <f>+SUMIFS(PERSONAL!$P$2:$P$212,PERSONAL!$A$2:$A$212,T$1)</f>
        <v>15361284</v>
      </c>
      <c r="U2" s="108">
        <f>+SUMIFS(PERSONAL!$P$2:$P$212,PERSONAL!$A$2:$A$212,U$1)</f>
        <v>11449404</v>
      </c>
      <c r="V2" s="108">
        <f>+SUMIFS(PERSONAL!$P$2:$P$212,PERSONAL!$A$2:$A$212,V$1)</f>
        <v>8587053</v>
      </c>
      <c r="W2" s="108">
        <f>+SUMIFS(PERSONAL!$P$2:$P$212,PERSONAL!$A$2:$A$212,W$1)</f>
        <v>8587053</v>
      </c>
      <c r="X2" s="108">
        <f>+SUMIFS(PERSONAL!$P$2:$P$212,PERSONAL!$A$2:$A$212,X$1)</f>
        <v>10876934</v>
      </c>
      <c r="Y2" s="108">
        <f>+SUMIFS(PERSONAL!$P$2:$P$212,PERSONAL!$A$2:$A$212,Y$1)</f>
        <v>5724702</v>
      </c>
      <c r="Z2" s="107">
        <f>+SUMIFS(PERSONAL!$P$2:$P$212,PERSONAL!$A$2:$A$212,Z$1)</f>
        <v>5724702</v>
      </c>
      <c r="AA2" s="106">
        <f>SUM(B2:Z2)</f>
        <v>514936946.71935201</v>
      </c>
      <c r="AN2" s="103"/>
    </row>
    <row r="3" spans="1:41">
      <c r="B3" s="104"/>
      <c r="AA3" s="105"/>
      <c r="AO3" s="106"/>
    </row>
    <row r="4" spans="1:41" s="106" customFormat="1" ht="45">
      <c r="A4" s="180" t="s">
        <v>716</v>
      </c>
      <c r="B4" s="111" t="s">
        <v>718</v>
      </c>
      <c r="C4" s="111" t="s">
        <v>719</v>
      </c>
      <c r="D4" s="111" t="s">
        <v>720</v>
      </c>
      <c r="E4" s="111" t="s">
        <v>721</v>
      </c>
      <c r="F4" s="111" t="s">
        <v>722</v>
      </c>
      <c r="G4" s="111" t="s">
        <v>723</v>
      </c>
      <c r="H4" s="111" t="s">
        <v>724</v>
      </c>
      <c r="I4" s="111" t="s">
        <v>725</v>
      </c>
      <c r="J4" s="111" t="s">
        <v>726</v>
      </c>
      <c r="K4" s="111" t="s">
        <v>727</v>
      </c>
      <c r="L4" s="111" t="s">
        <v>728</v>
      </c>
      <c r="M4" s="111" t="s">
        <v>729</v>
      </c>
      <c r="N4" s="111" t="s">
        <v>730</v>
      </c>
      <c r="O4" s="111" t="s">
        <v>731</v>
      </c>
      <c r="P4" s="111" t="s">
        <v>732</v>
      </c>
      <c r="Q4" s="111" t="s">
        <v>733</v>
      </c>
      <c r="R4" s="111" t="s">
        <v>734</v>
      </c>
      <c r="S4" s="111" t="s">
        <v>735</v>
      </c>
      <c r="T4" s="111" t="s">
        <v>736</v>
      </c>
      <c r="U4" s="111" t="s">
        <v>737</v>
      </c>
      <c r="V4" s="111" t="s">
        <v>738</v>
      </c>
      <c r="W4" s="111" t="s">
        <v>739</v>
      </c>
      <c r="X4" s="111" t="s">
        <v>740</v>
      </c>
      <c r="Y4" s="111" t="s">
        <v>741</v>
      </c>
      <c r="Z4" s="111" t="s">
        <v>742</v>
      </c>
    </row>
    <row r="5" spans="1:41" s="106" customFormat="1">
      <c r="A5" s="110" t="s">
        <v>596</v>
      </c>
      <c r="B5" s="112">
        <v>0</v>
      </c>
      <c r="C5" s="112">
        <v>0</v>
      </c>
      <c r="D5" s="112">
        <v>0</v>
      </c>
      <c r="E5" s="112">
        <v>0</v>
      </c>
      <c r="F5" s="112">
        <v>0</v>
      </c>
      <c r="G5" s="112">
        <v>0</v>
      </c>
      <c r="H5" s="112">
        <v>0</v>
      </c>
      <c r="I5" s="112">
        <v>0</v>
      </c>
      <c r="J5" s="112">
        <v>0</v>
      </c>
      <c r="K5" s="112">
        <v>0</v>
      </c>
      <c r="L5" s="112">
        <v>0</v>
      </c>
      <c r="M5" s="112">
        <v>0</v>
      </c>
      <c r="N5" s="112">
        <v>0</v>
      </c>
      <c r="O5" s="112">
        <v>0</v>
      </c>
      <c r="P5" s="112">
        <v>0</v>
      </c>
      <c r="Q5" s="112">
        <v>0</v>
      </c>
      <c r="R5" s="112">
        <v>0</v>
      </c>
      <c r="S5" s="112">
        <v>0</v>
      </c>
      <c r="T5" s="112">
        <v>0</v>
      </c>
      <c r="U5" s="112">
        <v>0</v>
      </c>
      <c r="V5" s="112">
        <v>0</v>
      </c>
      <c r="W5" s="112">
        <v>0</v>
      </c>
      <c r="X5" s="112">
        <v>0</v>
      </c>
      <c r="Y5" s="112">
        <v>0</v>
      </c>
      <c r="Z5" s="112">
        <v>0</v>
      </c>
    </row>
    <row r="6" spans="1:41" s="106" customFormat="1">
      <c r="A6" s="181" t="s">
        <v>597</v>
      </c>
      <c r="B6" s="112">
        <v>0</v>
      </c>
      <c r="C6" s="112">
        <v>0</v>
      </c>
      <c r="D6" s="112">
        <v>0</v>
      </c>
      <c r="E6" s="112">
        <v>0</v>
      </c>
      <c r="F6" s="112">
        <v>0</v>
      </c>
      <c r="G6" s="112">
        <v>0</v>
      </c>
      <c r="H6" s="112">
        <v>0</v>
      </c>
      <c r="I6" s="112">
        <v>0</v>
      </c>
      <c r="J6" s="112">
        <v>0</v>
      </c>
      <c r="K6" s="112">
        <v>0</v>
      </c>
      <c r="L6" s="112">
        <v>0</v>
      </c>
      <c r="M6" s="112">
        <v>0</v>
      </c>
      <c r="N6" s="112">
        <v>0</v>
      </c>
      <c r="O6" s="112">
        <v>0</v>
      </c>
      <c r="P6" s="112">
        <v>0</v>
      </c>
      <c r="Q6" s="112">
        <v>0</v>
      </c>
      <c r="R6" s="112">
        <v>0</v>
      </c>
      <c r="S6" s="112">
        <v>0</v>
      </c>
      <c r="T6" s="112">
        <v>0</v>
      </c>
      <c r="U6" s="112">
        <v>0</v>
      </c>
      <c r="V6" s="112">
        <v>0</v>
      </c>
      <c r="W6" s="112">
        <v>0</v>
      </c>
      <c r="X6" s="112">
        <v>0</v>
      </c>
      <c r="Y6" s="112">
        <v>0</v>
      </c>
      <c r="Z6" s="112">
        <v>0</v>
      </c>
    </row>
    <row r="7" spans="1:41" s="106" customFormat="1">
      <c r="A7" s="110" t="s">
        <v>590</v>
      </c>
      <c r="B7" s="112">
        <v>0</v>
      </c>
      <c r="C7" s="112">
        <v>0</v>
      </c>
      <c r="D7" s="112">
        <v>0</v>
      </c>
      <c r="E7" s="112">
        <v>0</v>
      </c>
      <c r="F7" s="112">
        <v>0</v>
      </c>
      <c r="G7" s="112">
        <v>0</v>
      </c>
      <c r="H7" s="112">
        <v>0</v>
      </c>
      <c r="I7" s="112">
        <v>0</v>
      </c>
      <c r="J7" s="112">
        <v>0</v>
      </c>
      <c r="K7" s="112">
        <v>0</v>
      </c>
      <c r="L7" s="112">
        <v>0</v>
      </c>
      <c r="M7" s="112">
        <v>0</v>
      </c>
      <c r="N7" s="112">
        <v>0</v>
      </c>
      <c r="O7" s="112">
        <v>0</v>
      </c>
      <c r="P7" s="112">
        <v>0</v>
      </c>
      <c r="Q7" s="112">
        <v>0</v>
      </c>
      <c r="R7" s="112">
        <v>0</v>
      </c>
      <c r="S7" s="112">
        <v>0</v>
      </c>
      <c r="T7" s="112">
        <v>0</v>
      </c>
      <c r="U7" s="112">
        <v>0</v>
      </c>
      <c r="V7" s="112">
        <v>0</v>
      </c>
      <c r="W7" s="112">
        <v>0</v>
      </c>
      <c r="X7" s="112">
        <v>0</v>
      </c>
      <c r="Y7" s="112">
        <v>0</v>
      </c>
      <c r="Z7" s="112">
        <v>0</v>
      </c>
    </row>
    <row r="8" spans="1:41" s="106" customFormat="1">
      <c r="A8" s="181" t="s">
        <v>591</v>
      </c>
      <c r="B8" s="112">
        <v>0</v>
      </c>
      <c r="C8" s="112">
        <v>0</v>
      </c>
      <c r="D8" s="112">
        <v>0</v>
      </c>
      <c r="E8" s="112">
        <v>0</v>
      </c>
      <c r="F8" s="112">
        <v>0</v>
      </c>
      <c r="G8" s="112">
        <v>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2">
        <v>0</v>
      </c>
      <c r="O8" s="112">
        <v>0</v>
      </c>
      <c r="P8" s="112">
        <v>0</v>
      </c>
      <c r="Q8" s="112">
        <v>0</v>
      </c>
      <c r="R8" s="112">
        <v>0</v>
      </c>
      <c r="S8" s="112">
        <v>0</v>
      </c>
      <c r="T8" s="112">
        <v>0</v>
      </c>
      <c r="U8" s="112">
        <v>0</v>
      </c>
      <c r="V8" s="112">
        <v>0</v>
      </c>
      <c r="W8" s="112">
        <v>0</v>
      </c>
      <c r="X8" s="112">
        <v>0</v>
      </c>
      <c r="Y8" s="112">
        <v>0</v>
      </c>
      <c r="Z8" s="112">
        <v>0</v>
      </c>
    </row>
    <row r="9" spans="1:41" s="106" customFormat="1">
      <c r="A9" s="110" t="s">
        <v>593</v>
      </c>
      <c r="B9" s="112">
        <v>0</v>
      </c>
      <c r="C9" s="112">
        <v>0</v>
      </c>
      <c r="D9" s="112">
        <v>0</v>
      </c>
      <c r="E9" s="112">
        <v>0</v>
      </c>
      <c r="F9" s="112">
        <v>0</v>
      </c>
      <c r="G9" s="112">
        <v>0</v>
      </c>
      <c r="H9" s="112">
        <v>0</v>
      </c>
      <c r="I9" s="112">
        <v>0</v>
      </c>
      <c r="J9" s="112">
        <v>0</v>
      </c>
      <c r="K9" s="112">
        <v>0</v>
      </c>
      <c r="L9" s="112">
        <v>0</v>
      </c>
      <c r="M9" s="112">
        <v>0</v>
      </c>
      <c r="N9" s="112">
        <v>0</v>
      </c>
      <c r="O9" s="112">
        <v>0</v>
      </c>
      <c r="P9" s="112">
        <v>0</v>
      </c>
      <c r="Q9" s="112">
        <v>0</v>
      </c>
      <c r="R9" s="112">
        <v>0</v>
      </c>
      <c r="S9" s="112">
        <v>0</v>
      </c>
      <c r="T9" s="112">
        <v>0</v>
      </c>
      <c r="U9" s="112">
        <v>0</v>
      </c>
      <c r="V9" s="112">
        <v>0</v>
      </c>
      <c r="W9" s="112">
        <v>0</v>
      </c>
      <c r="X9" s="112">
        <v>0</v>
      </c>
      <c r="Y9" s="112">
        <v>0</v>
      </c>
      <c r="Z9" s="112">
        <v>0</v>
      </c>
    </row>
    <row r="10" spans="1:41" s="106" customFormat="1">
      <c r="A10" s="181" t="s">
        <v>594</v>
      </c>
      <c r="B10" s="112">
        <v>0</v>
      </c>
      <c r="C10" s="112">
        <v>0</v>
      </c>
      <c r="D10" s="112">
        <v>0</v>
      </c>
      <c r="E10" s="112">
        <v>0</v>
      </c>
      <c r="F10" s="112">
        <v>0</v>
      </c>
      <c r="G10" s="112">
        <v>0</v>
      </c>
      <c r="H10" s="112">
        <v>0</v>
      </c>
      <c r="I10" s="112">
        <v>0</v>
      </c>
      <c r="J10" s="112">
        <v>0</v>
      </c>
      <c r="K10" s="112">
        <v>0</v>
      </c>
      <c r="L10" s="112">
        <v>0</v>
      </c>
      <c r="M10" s="112">
        <v>0</v>
      </c>
      <c r="N10" s="112">
        <v>0</v>
      </c>
      <c r="O10" s="112">
        <v>0</v>
      </c>
      <c r="P10" s="112">
        <v>0</v>
      </c>
      <c r="Q10" s="112">
        <v>0</v>
      </c>
      <c r="R10" s="112">
        <v>0</v>
      </c>
      <c r="S10" s="112">
        <v>0</v>
      </c>
      <c r="T10" s="112">
        <v>0</v>
      </c>
      <c r="U10" s="112">
        <v>0</v>
      </c>
      <c r="V10" s="112">
        <v>0</v>
      </c>
      <c r="W10" s="112">
        <v>0</v>
      </c>
      <c r="X10" s="112">
        <v>0</v>
      </c>
      <c r="Y10" s="112">
        <v>0</v>
      </c>
      <c r="Z10" s="112">
        <v>0</v>
      </c>
    </row>
    <row r="11" spans="1:41" s="106" customFormat="1">
      <c r="A11" s="110" t="s">
        <v>603</v>
      </c>
      <c r="B11" s="112">
        <v>0</v>
      </c>
      <c r="C11" s="112">
        <v>0</v>
      </c>
      <c r="D11" s="112">
        <v>0</v>
      </c>
      <c r="E11" s="112">
        <v>0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  <c r="K11" s="112">
        <v>0</v>
      </c>
      <c r="L11" s="112">
        <v>0</v>
      </c>
      <c r="M11" s="112">
        <v>0</v>
      </c>
      <c r="N11" s="112">
        <v>0</v>
      </c>
      <c r="O11" s="112">
        <v>0</v>
      </c>
      <c r="P11" s="112">
        <v>0</v>
      </c>
      <c r="Q11" s="112">
        <v>0</v>
      </c>
      <c r="R11" s="112">
        <v>0</v>
      </c>
      <c r="S11" s="112">
        <v>0</v>
      </c>
      <c r="T11" s="112">
        <v>0</v>
      </c>
      <c r="U11" s="112">
        <v>0</v>
      </c>
      <c r="V11" s="112">
        <v>0</v>
      </c>
      <c r="W11" s="112">
        <v>0</v>
      </c>
      <c r="X11" s="112">
        <v>0</v>
      </c>
      <c r="Y11" s="112">
        <v>0</v>
      </c>
      <c r="Z11" s="112">
        <v>0</v>
      </c>
    </row>
    <row r="12" spans="1:41" s="106" customFormat="1">
      <c r="A12" s="181" t="s">
        <v>604</v>
      </c>
      <c r="B12" s="112">
        <v>0</v>
      </c>
      <c r="C12" s="112">
        <v>0</v>
      </c>
      <c r="D12" s="112">
        <v>0</v>
      </c>
      <c r="E12" s="112">
        <v>0</v>
      </c>
      <c r="F12" s="112">
        <v>0</v>
      </c>
      <c r="G12" s="112">
        <v>0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  <c r="O12" s="112">
        <v>0</v>
      </c>
      <c r="P12" s="112">
        <v>0</v>
      </c>
      <c r="Q12" s="112">
        <v>0</v>
      </c>
      <c r="R12" s="112">
        <v>0</v>
      </c>
      <c r="S12" s="112">
        <v>0</v>
      </c>
      <c r="T12" s="112">
        <v>0</v>
      </c>
      <c r="U12" s="112">
        <v>0</v>
      </c>
      <c r="V12" s="112">
        <v>0</v>
      </c>
      <c r="W12" s="112">
        <v>0</v>
      </c>
      <c r="X12" s="112">
        <v>0</v>
      </c>
      <c r="Y12" s="112">
        <v>0</v>
      </c>
      <c r="Z12" s="112">
        <v>0</v>
      </c>
    </row>
    <row r="13" spans="1:41" s="106" customFormat="1">
      <c r="A13" s="110" t="s">
        <v>600</v>
      </c>
      <c r="B13" s="112">
        <v>0</v>
      </c>
      <c r="C13" s="112">
        <v>0</v>
      </c>
      <c r="D13" s="112">
        <v>0</v>
      </c>
      <c r="E13" s="112">
        <v>0</v>
      </c>
      <c r="F13" s="112">
        <v>0</v>
      </c>
      <c r="G13" s="112">
        <v>0</v>
      </c>
      <c r="H13" s="112">
        <v>0</v>
      </c>
      <c r="I13" s="112">
        <v>0</v>
      </c>
      <c r="J13" s="112">
        <v>0</v>
      </c>
      <c r="K13" s="112">
        <v>0</v>
      </c>
      <c r="L13" s="112">
        <v>0</v>
      </c>
      <c r="M13" s="112">
        <v>0</v>
      </c>
      <c r="N13" s="112">
        <v>0</v>
      </c>
      <c r="O13" s="112">
        <v>0</v>
      </c>
      <c r="P13" s="112">
        <v>0</v>
      </c>
      <c r="Q13" s="112">
        <v>0</v>
      </c>
      <c r="R13" s="112">
        <v>0</v>
      </c>
      <c r="S13" s="112">
        <v>0</v>
      </c>
      <c r="T13" s="112">
        <v>0</v>
      </c>
      <c r="U13" s="112">
        <v>0</v>
      </c>
      <c r="V13" s="112">
        <v>0</v>
      </c>
      <c r="W13" s="112">
        <v>0</v>
      </c>
      <c r="X13" s="112">
        <v>0</v>
      </c>
      <c r="Y13" s="112">
        <v>0</v>
      </c>
      <c r="Z13" s="112">
        <v>0</v>
      </c>
    </row>
    <row r="14" spans="1:41" s="106" customFormat="1">
      <c r="A14" s="181" t="s">
        <v>601</v>
      </c>
      <c r="B14" s="112">
        <v>0</v>
      </c>
      <c r="C14" s="112">
        <v>0</v>
      </c>
      <c r="D14" s="112">
        <v>0</v>
      </c>
      <c r="E14" s="112">
        <v>0</v>
      </c>
      <c r="F14" s="112">
        <v>0</v>
      </c>
      <c r="G14" s="112">
        <v>0</v>
      </c>
      <c r="H14" s="112">
        <v>0</v>
      </c>
      <c r="I14" s="112">
        <v>0</v>
      </c>
      <c r="J14" s="112">
        <v>0</v>
      </c>
      <c r="K14" s="112">
        <v>0</v>
      </c>
      <c r="L14" s="112">
        <v>0</v>
      </c>
      <c r="M14" s="112">
        <v>0</v>
      </c>
      <c r="N14" s="112">
        <v>0</v>
      </c>
      <c r="O14" s="112">
        <v>0</v>
      </c>
      <c r="P14" s="112">
        <v>0</v>
      </c>
      <c r="Q14" s="112">
        <v>0</v>
      </c>
      <c r="R14" s="112">
        <v>0</v>
      </c>
      <c r="S14" s="112">
        <v>0</v>
      </c>
      <c r="T14" s="112">
        <v>0</v>
      </c>
      <c r="U14" s="112">
        <v>0</v>
      </c>
      <c r="V14" s="112">
        <v>0</v>
      </c>
      <c r="W14" s="112">
        <v>0</v>
      </c>
      <c r="X14" s="112">
        <v>0</v>
      </c>
      <c r="Y14" s="112">
        <v>0</v>
      </c>
      <c r="Z14" s="112">
        <v>0</v>
      </c>
    </row>
    <row r="15" spans="1:41" s="106" customFormat="1">
      <c r="A15" s="110" t="s">
        <v>607</v>
      </c>
      <c r="B15" s="112">
        <v>0</v>
      </c>
      <c r="C15" s="112">
        <v>0</v>
      </c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I15" s="112">
        <v>0</v>
      </c>
      <c r="J15" s="112">
        <v>0</v>
      </c>
      <c r="K15" s="112">
        <v>0</v>
      </c>
      <c r="L15" s="112">
        <v>0</v>
      </c>
      <c r="M15" s="112">
        <v>0</v>
      </c>
      <c r="N15" s="112">
        <v>0</v>
      </c>
      <c r="O15" s="112">
        <v>0</v>
      </c>
      <c r="P15" s="112">
        <v>0</v>
      </c>
      <c r="Q15" s="112">
        <v>0</v>
      </c>
      <c r="R15" s="112">
        <v>0</v>
      </c>
      <c r="S15" s="112">
        <v>0</v>
      </c>
      <c r="T15" s="112">
        <v>0</v>
      </c>
      <c r="U15" s="112">
        <v>0</v>
      </c>
      <c r="V15" s="112">
        <v>0</v>
      </c>
      <c r="W15" s="112">
        <v>0</v>
      </c>
      <c r="X15" s="112">
        <v>0</v>
      </c>
      <c r="Y15" s="112">
        <v>0</v>
      </c>
      <c r="Z15" s="112">
        <v>0</v>
      </c>
    </row>
    <row r="16" spans="1:41" s="106" customFormat="1">
      <c r="A16" s="181" t="s">
        <v>608</v>
      </c>
      <c r="B16" s="112">
        <v>0</v>
      </c>
      <c r="C16" s="112">
        <v>0</v>
      </c>
      <c r="D16" s="112">
        <v>0</v>
      </c>
      <c r="E16" s="112">
        <v>0</v>
      </c>
      <c r="F16" s="112">
        <v>0</v>
      </c>
      <c r="G16" s="112">
        <v>0</v>
      </c>
      <c r="H16" s="112">
        <v>0</v>
      </c>
      <c r="I16" s="112">
        <v>0</v>
      </c>
      <c r="J16" s="112">
        <v>0</v>
      </c>
      <c r="K16" s="112">
        <v>0</v>
      </c>
      <c r="L16" s="112">
        <v>0</v>
      </c>
      <c r="M16" s="112">
        <v>0</v>
      </c>
      <c r="N16" s="112">
        <v>0</v>
      </c>
      <c r="O16" s="112">
        <v>0</v>
      </c>
      <c r="P16" s="112">
        <v>0</v>
      </c>
      <c r="Q16" s="112">
        <v>0</v>
      </c>
      <c r="R16" s="112">
        <v>0</v>
      </c>
      <c r="S16" s="112">
        <v>0</v>
      </c>
      <c r="T16" s="112">
        <v>0</v>
      </c>
      <c r="U16" s="112">
        <v>0</v>
      </c>
      <c r="V16" s="112">
        <v>0</v>
      </c>
      <c r="W16" s="112">
        <v>0</v>
      </c>
      <c r="X16" s="112">
        <v>0</v>
      </c>
      <c r="Y16" s="112">
        <v>0</v>
      </c>
      <c r="Z16" s="112">
        <v>0</v>
      </c>
    </row>
    <row r="17" spans="1:26" s="106" customFormat="1">
      <c r="A17" s="110" t="s">
        <v>583</v>
      </c>
      <c r="B17" s="112">
        <v>0</v>
      </c>
      <c r="C17" s="112">
        <v>0</v>
      </c>
      <c r="D17" s="112">
        <v>0</v>
      </c>
      <c r="E17" s="112">
        <v>0</v>
      </c>
      <c r="F17" s="112">
        <v>0</v>
      </c>
      <c r="G17" s="112">
        <v>0</v>
      </c>
      <c r="H17" s="112">
        <v>0</v>
      </c>
      <c r="I17" s="112">
        <v>0</v>
      </c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112">
        <v>0</v>
      </c>
      <c r="Q17" s="112">
        <v>0</v>
      </c>
      <c r="R17" s="112">
        <v>0</v>
      </c>
      <c r="S17" s="112">
        <v>0</v>
      </c>
      <c r="T17" s="112">
        <v>0</v>
      </c>
      <c r="U17" s="112">
        <v>0</v>
      </c>
      <c r="V17" s="112">
        <v>0</v>
      </c>
      <c r="W17" s="112">
        <v>0</v>
      </c>
      <c r="X17" s="112">
        <v>0</v>
      </c>
      <c r="Y17" s="112">
        <v>0</v>
      </c>
      <c r="Z17" s="112">
        <v>0</v>
      </c>
    </row>
    <row r="18" spans="1:26" s="106" customFormat="1">
      <c r="A18" s="181" t="s">
        <v>584</v>
      </c>
      <c r="B18" s="112">
        <v>0</v>
      </c>
      <c r="C18" s="112">
        <v>0</v>
      </c>
      <c r="D18" s="112">
        <v>0</v>
      </c>
      <c r="E18" s="112">
        <v>0</v>
      </c>
      <c r="F18" s="112">
        <v>0</v>
      </c>
      <c r="G18" s="112">
        <v>0</v>
      </c>
      <c r="H18" s="11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112">
        <v>0</v>
      </c>
      <c r="Q18" s="112">
        <v>0</v>
      </c>
      <c r="R18" s="112">
        <v>0</v>
      </c>
      <c r="S18" s="112">
        <v>0</v>
      </c>
      <c r="T18" s="112">
        <v>0</v>
      </c>
      <c r="U18" s="112">
        <v>0</v>
      </c>
      <c r="V18" s="112">
        <v>0</v>
      </c>
      <c r="W18" s="112">
        <v>0</v>
      </c>
      <c r="X18" s="112">
        <v>0</v>
      </c>
      <c r="Y18" s="112">
        <v>0</v>
      </c>
      <c r="Z18" s="112">
        <v>0</v>
      </c>
    </row>
    <row r="19" spans="1:26" s="106" customFormat="1">
      <c r="A19" s="110" t="s">
        <v>512</v>
      </c>
      <c r="B19" s="112">
        <v>0</v>
      </c>
      <c r="C19" s="112"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0</v>
      </c>
      <c r="P19" s="112">
        <v>0</v>
      </c>
      <c r="Q19" s="112">
        <v>0</v>
      </c>
      <c r="R19" s="112">
        <v>0</v>
      </c>
      <c r="S19" s="112">
        <v>0</v>
      </c>
      <c r="T19" s="112">
        <v>0</v>
      </c>
      <c r="U19" s="112">
        <v>0</v>
      </c>
      <c r="V19" s="112">
        <v>0</v>
      </c>
      <c r="W19" s="112">
        <v>0</v>
      </c>
      <c r="X19" s="112">
        <v>0</v>
      </c>
      <c r="Y19" s="112">
        <v>0</v>
      </c>
      <c r="Z19" s="112">
        <v>0</v>
      </c>
    </row>
    <row r="20" spans="1:26" s="106" customFormat="1">
      <c r="A20" s="181" t="s">
        <v>513</v>
      </c>
      <c r="B20" s="112">
        <v>0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0</v>
      </c>
      <c r="P20" s="112">
        <v>0</v>
      </c>
      <c r="Q20" s="112">
        <v>0</v>
      </c>
      <c r="R20" s="112">
        <v>0</v>
      </c>
      <c r="S20" s="112">
        <v>0</v>
      </c>
      <c r="T20" s="112">
        <v>0</v>
      </c>
      <c r="U20" s="112">
        <v>0</v>
      </c>
      <c r="V20" s="112">
        <v>0</v>
      </c>
      <c r="W20" s="112">
        <v>0</v>
      </c>
      <c r="X20" s="112">
        <v>0</v>
      </c>
      <c r="Y20" s="112">
        <v>0</v>
      </c>
      <c r="Z20" s="112">
        <v>0</v>
      </c>
    </row>
    <row r="21" spans="1:26" s="106" customFormat="1">
      <c r="A21" s="110" t="s">
        <v>536</v>
      </c>
      <c r="B21" s="112">
        <v>0</v>
      </c>
      <c r="C21" s="112">
        <v>0</v>
      </c>
      <c r="D21" s="112">
        <v>0</v>
      </c>
      <c r="E21" s="112">
        <v>0</v>
      </c>
      <c r="F21" s="112">
        <v>0</v>
      </c>
      <c r="G21" s="112">
        <v>0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  <c r="N21" s="112">
        <v>0</v>
      </c>
      <c r="O21" s="112">
        <v>0</v>
      </c>
      <c r="P21" s="112">
        <v>0</v>
      </c>
      <c r="Q21" s="112">
        <v>0</v>
      </c>
      <c r="R21" s="112">
        <v>0</v>
      </c>
      <c r="S21" s="112">
        <v>0</v>
      </c>
      <c r="T21" s="112">
        <v>0</v>
      </c>
      <c r="U21" s="112">
        <v>0</v>
      </c>
      <c r="V21" s="112">
        <v>0</v>
      </c>
      <c r="W21" s="112">
        <v>0</v>
      </c>
      <c r="X21" s="112">
        <v>0</v>
      </c>
      <c r="Y21" s="112">
        <v>0</v>
      </c>
      <c r="Z21" s="112">
        <v>0</v>
      </c>
    </row>
    <row r="22" spans="1:26" s="106" customFormat="1">
      <c r="A22" s="181" t="s">
        <v>537</v>
      </c>
      <c r="B22" s="112">
        <v>0</v>
      </c>
      <c r="C22" s="112">
        <v>0</v>
      </c>
      <c r="D22" s="112">
        <v>0</v>
      </c>
      <c r="E22" s="112">
        <v>0</v>
      </c>
      <c r="F22" s="112">
        <v>0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  <c r="N22" s="112">
        <v>0</v>
      </c>
      <c r="O22" s="112">
        <v>0</v>
      </c>
      <c r="P22" s="112">
        <v>0</v>
      </c>
      <c r="Q22" s="112">
        <v>0</v>
      </c>
      <c r="R22" s="112">
        <v>0</v>
      </c>
      <c r="S22" s="112">
        <v>0</v>
      </c>
      <c r="T22" s="112">
        <v>0</v>
      </c>
      <c r="U22" s="112">
        <v>0</v>
      </c>
      <c r="V22" s="112">
        <v>0</v>
      </c>
      <c r="W22" s="112">
        <v>0</v>
      </c>
      <c r="X22" s="112">
        <v>0</v>
      </c>
      <c r="Y22" s="112">
        <v>0</v>
      </c>
      <c r="Z22" s="112">
        <v>0</v>
      </c>
    </row>
    <row r="23" spans="1:26" s="106" customFormat="1">
      <c r="A23" s="110" t="s">
        <v>503</v>
      </c>
      <c r="B23" s="112">
        <v>0</v>
      </c>
      <c r="C23" s="112">
        <v>0</v>
      </c>
      <c r="D23" s="112">
        <v>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2">
        <v>0</v>
      </c>
      <c r="N23" s="112">
        <v>0</v>
      </c>
      <c r="O23" s="112">
        <v>0</v>
      </c>
      <c r="P23" s="112">
        <v>0</v>
      </c>
      <c r="Q23" s="112">
        <v>0</v>
      </c>
      <c r="R23" s="112">
        <v>0</v>
      </c>
      <c r="S23" s="112">
        <v>0</v>
      </c>
      <c r="T23" s="112">
        <v>0</v>
      </c>
      <c r="U23" s="112">
        <v>0</v>
      </c>
      <c r="V23" s="112">
        <v>0</v>
      </c>
      <c r="W23" s="112">
        <v>0</v>
      </c>
      <c r="X23" s="112">
        <v>0</v>
      </c>
      <c r="Y23" s="112">
        <v>0</v>
      </c>
      <c r="Z23" s="112">
        <v>0</v>
      </c>
    </row>
    <row r="24" spans="1:26" s="106" customFormat="1">
      <c r="A24" s="181" t="s">
        <v>504</v>
      </c>
      <c r="B24" s="112">
        <v>0</v>
      </c>
      <c r="C24" s="112">
        <v>0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  <c r="O24" s="112">
        <v>0</v>
      </c>
      <c r="P24" s="112">
        <v>0</v>
      </c>
      <c r="Q24" s="112">
        <v>0</v>
      </c>
      <c r="R24" s="112">
        <v>0</v>
      </c>
      <c r="S24" s="112">
        <v>0</v>
      </c>
      <c r="T24" s="112">
        <v>0</v>
      </c>
      <c r="U24" s="112">
        <v>0</v>
      </c>
      <c r="V24" s="112">
        <v>0</v>
      </c>
      <c r="W24" s="112">
        <v>0</v>
      </c>
      <c r="X24" s="112">
        <v>0</v>
      </c>
      <c r="Y24" s="112">
        <v>0</v>
      </c>
      <c r="Z24" s="112">
        <v>0</v>
      </c>
    </row>
    <row r="25" spans="1:26" s="106" customFormat="1">
      <c r="A25" s="110" t="s">
        <v>557</v>
      </c>
      <c r="B25" s="112">
        <v>0</v>
      </c>
      <c r="C25" s="112">
        <v>0</v>
      </c>
      <c r="D25" s="112">
        <v>0</v>
      </c>
      <c r="E25" s="112">
        <v>0</v>
      </c>
      <c r="F25" s="112">
        <v>0</v>
      </c>
      <c r="G25" s="112">
        <v>0</v>
      </c>
      <c r="H25" s="112">
        <v>0</v>
      </c>
      <c r="I25" s="112">
        <v>0</v>
      </c>
      <c r="J25" s="112">
        <v>0</v>
      </c>
      <c r="K25" s="112">
        <v>0</v>
      </c>
      <c r="L25" s="112">
        <v>0</v>
      </c>
      <c r="M25" s="112">
        <v>0</v>
      </c>
      <c r="N25" s="112">
        <v>0</v>
      </c>
      <c r="O25" s="112">
        <v>0</v>
      </c>
      <c r="P25" s="112">
        <v>0</v>
      </c>
      <c r="Q25" s="112">
        <v>0</v>
      </c>
      <c r="R25" s="112">
        <v>0</v>
      </c>
      <c r="S25" s="112">
        <v>0</v>
      </c>
      <c r="T25" s="112">
        <v>0</v>
      </c>
      <c r="U25" s="112">
        <v>0</v>
      </c>
      <c r="V25" s="112">
        <v>0</v>
      </c>
      <c r="W25" s="112">
        <v>0</v>
      </c>
      <c r="X25" s="112">
        <v>0</v>
      </c>
      <c r="Y25" s="112">
        <v>0</v>
      </c>
      <c r="Z25" s="112">
        <v>0</v>
      </c>
    </row>
    <row r="26" spans="1:26" s="106" customFormat="1">
      <c r="A26" s="181" t="s">
        <v>558</v>
      </c>
      <c r="B26" s="112">
        <v>0</v>
      </c>
      <c r="C26" s="112">
        <v>0</v>
      </c>
      <c r="D26" s="112">
        <v>0</v>
      </c>
      <c r="E26" s="112">
        <v>0</v>
      </c>
      <c r="F26" s="112">
        <v>0</v>
      </c>
      <c r="G26" s="112">
        <v>0</v>
      </c>
      <c r="H26" s="112">
        <v>0</v>
      </c>
      <c r="I26" s="112">
        <v>0</v>
      </c>
      <c r="J26" s="112">
        <v>0</v>
      </c>
      <c r="K26" s="112">
        <v>0</v>
      </c>
      <c r="L26" s="112">
        <v>0</v>
      </c>
      <c r="M26" s="112">
        <v>0</v>
      </c>
      <c r="N26" s="112">
        <v>0</v>
      </c>
      <c r="O26" s="112">
        <v>0</v>
      </c>
      <c r="P26" s="112">
        <v>0</v>
      </c>
      <c r="Q26" s="112">
        <v>0</v>
      </c>
      <c r="R26" s="112">
        <v>0</v>
      </c>
      <c r="S26" s="112">
        <v>0</v>
      </c>
      <c r="T26" s="112">
        <v>0</v>
      </c>
      <c r="U26" s="112">
        <v>0</v>
      </c>
      <c r="V26" s="112">
        <v>0</v>
      </c>
      <c r="W26" s="112">
        <v>0</v>
      </c>
      <c r="X26" s="112">
        <v>0</v>
      </c>
      <c r="Y26" s="112">
        <v>0</v>
      </c>
      <c r="Z26" s="112">
        <v>0</v>
      </c>
    </row>
    <row r="27" spans="1:26" s="106" customFormat="1">
      <c r="A27" s="110" t="s">
        <v>577</v>
      </c>
      <c r="B27" s="112">
        <v>0</v>
      </c>
      <c r="C27" s="112">
        <v>0</v>
      </c>
      <c r="D27" s="112">
        <v>0</v>
      </c>
      <c r="E27" s="112">
        <v>0</v>
      </c>
      <c r="F27" s="112">
        <v>0</v>
      </c>
      <c r="G27" s="112">
        <v>0</v>
      </c>
      <c r="H27" s="112">
        <v>0</v>
      </c>
      <c r="I27" s="112">
        <v>0</v>
      </c>
      <c r="J27" s="112">
        <v>0</v>
      </c>
      <c r="K27" s="112">
        <v>0</v>
      </c>
      <c r="L27" s="112">
        <v>0</v>
      </c>
      <c r="M27" s="112">
        <v>0</v>
      </c>
      <c r="N27" s="112">
        <v>0</v>
      </c>
      <c r="O27" s="112">
        <v>0</v>
      </c>
      <c r="P27" s="112">
        <v>0</v>
      </c>
      <c r="Q27" s="112">
        <v>0</v>
      </c>
      <c r="R27" s="112">
        <v>0</v>
      </c>
      <c r="S27" s="112">
        <v>0</v>
      </c>
      <c r="T27" s="112">
        <v>0</v>
      </c>
      <c r="U27" s="112">
        <v>0</v>
      </c>
      <c r="V27" s="112">
        <v>0</v>
      </c>
      <c r="W27" s="112">
        <v>0</v>
      </c>
      <c r="X27" s="112">
        <v>0</v>
      </c>
      <c r="Y27" s="112">
        <v>0</v>
      </c>
      <c r="Z27" s="112">
        <v>0</v>
      </c>
    </row>
    <row r="28" spans="1:26" s="106" customFormat="1">
      <c r="A28" s="181" t="s">
        <v>578</v>
      </c>
      <c r="B28" s="112">
        <v>0</v>
      </c>
      <c r="C28" s="112">
        <v>0</v>
      </c>
      <c r="D28" s="112">
        <v>0</v>
      </c>
      <c r="E28" s="112">
        <v>0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  <c r="K28" s="112">
        <v>0</v>
      </c>
      <c r="L28" s="112">
        <v>0</v>
      </c>
      <c r="M28" s="112">
        <v>0</v>
      </c>
      <c r="N28" s="112">
        <v>0</v>
      </c>
      <c r="O28" s="112">
        <v>0</v>
      </c>
      <c r="P28" s="112">
        <v>0</v>
      </c>
      <c r="Q28" s="112">
        <v>0</v>
      </c>
      <c r="R28" s="112">
        <v>0</v>
      </c>
      <c r="S28" s="112">
        <v>0</v>
      </c>
      <c r="T28" s="112">
        <v>0</v>
      </c>
      <c r="U28" s="112">
        <v>0</v>
      </c>
      <c r="V28" s="112">
        <v>0</v>
      </c>
      <c r="W28" s="112">
        <v>0</v>
      </c>
      <c r="X28" s="112">
        <v>0</v>
      </c>
      <c r="Y28" s="112">
        <v>0</v>
      </c>
      <c r="Z28" s="112">
        <v>0</v>
      </c>
    </row>
    <row r="29" spans="1:26" s="106" customFormat="1">
      <c r="A29" s="110" t="s">
        <v>561</v>
      </c>
      <c r="B29" s="112">
        <v>0</v>
      </c>
      <c r="C29" s="112">
        <v>0</v>
      </c>
      <c r="D29" s="112">
        <v>0</v>
      </c>
      <c r="E29" s="112">
        <v>0</v>
      </c>
      <c r="F29" s="112">
        <v>0</v>
      </c>
      <c r="G29" s="112">
        <v>0</v>
      </c>
      <c r="H29" s="112">
        <v>0</v>
      </c>
      <c r="I29" s="112">
        <v>0</v>
      </c>
      <c r="J29" s="112">
        <v>0</v>
      </c>
      <c r="K29" s="112">
        <v>0</v>
      </c>
      <c r="L29" s="112">
        <v>0</v>
      </c>
      <c r="M29" s="112">
        <v>0</v>
      </c>
      <c r="N29" s="112">
        <v>0</v>
      </c>
      <c r="O29" s="112">
        <v>0</v>
      </c>
      <c r="P29" s="112">
        <v>0</v>
      </c>
      <c r="Q29" s="112">
        <v>0</v>
      </c>
      <c r="R29" s="112">
        <v>0</v>
      </c>
      <c r="S29" s="112">
        <v>0</v>
      </c>
      <c r="T29" s="112">
        <v>0</v>
      </c>
      <c r="U29" s="112">
        <v>0</v>
      </c>
      <c r="V29" s="112">
        <v>0</v>
      </c>
      <c r="W29" s="112">
        <v>0</v>
      </c>
      <c r="X29" s="112">
        <v>0</v>
      </c>
      <c r="Y29" s="112">
        <v>0</v>
      </c>
      <c r="Z29" s="112">
        <v>0</v>
      </c>
    </row>
    <row r="30" spans="1:26" s="106" customFormat="1">
      <c r="A30" s="181" t="s">
        <v>562</v>
      </c>
      <c r="B30" s="112">
        <v>0</v>
      </c>
      <c r="C30" s="112">
        <v>0</v>
      </c>
      <c r="D30" s="112">
        <v>0</v>
      </c>
      <c r="E30" s="112">
        <v>0</v>
      </c>
      <c r="F30" s="112">
        <v>0</v>
      </c>
      <c r="G30" s="112">
        <v>0</v>
      </c>
      <c r="H30" s="112">
        <v>0</v>
      </c>
      <c r="I30" s="112">
        <v>0</v>
      </c>
      <c r="J30" s="112">
        <v>0</v>
      </c>
      <c r="K30" s="112">
        <v>0</v>
      </c>
      <c r="L30" s="112">
        <v>0</v>
      </c>
      <c r="M30" s="112">
        <v>0</v>
      </c>
      <c r="N30" s="112">
        <v>0</v>
      </c>
      <c r="O30" s="112">
        <v>0</v>
      </c>
      <c r="P30" s="112">
        <v>0</v>
      </c>
      <c r="Q30" s="112">
        <v>0</v>
      </c>
      <c r="R30" s="112">
        <v>0</v>
      </c>
      <c r="S30" s="112">
        <v>0</v>
      </c>
      <c r="T30" s="112">
        <v>0</v>
      </c>
      <c r="U30" s="112">
        <v>0</v>
      </c>
      <c r="V30" s="112">
        <v>0</v>
      </c>
      <c r="W30" s="112">
        <v>0</v>
      </c>
      <c r="X30" s="112">
        <v>0</v>
      </c>
      <c r="Y30" s="112">
        <v>0</v>
      </c>
      <c r="Z30" s="112">
        <v>0</v>
      </c>
    </row>
    <row r="31" spans="1:26" s="106" customFormat="1">
      <c r="A31" s="110" t="s">
        <v>580</v>
      </c>
      <c r="B31" s="112">
        <v>0</v>
      </c>
      <c r="C31" s="112">
        <v>0</v>
      </c>
      <c r="D31" s="112">
        <v>0</v>
      </c>
      <c r="E31" s="112">
        <v>0</v>
      </c>
      <c r="F31" s="112">
        <v>0</v>
      </c>
      <c r="G31" s="112">
        <v>0</v>
      </c>
      <c r="H31" s="112">
        <v>0</v>
      </c>
      <c r="I31" s="112">
        <v>0</v>
      </c>
      <c r="J31" s="112">
        <v>0</v>
      </c>
      <c r="K31" s="112">
        <v>0</v>
      </c>
      <c r="L31" s="112">
        <v>0</v>
      </c>
      <c r="M31" s="112">
        <v>0</v>
      </c>
      <c r="N31" s="112">
        <v>0</v>
      </c>
      <c r="O31" s="112">
        <v>0</v>
      </c>
      <c r="P31" s="112">
        <v>0</v>
      </c>
      <c r="Q31" s="112">
        <v>0</v>
      </c>
      <c r="R31" s="112">
        <v>0</v>
      </c>
      <c r="S31" s="112">
        <v>0</v>
      </c>
      <c r="T31" s="112">
        <v>0</v>
      </c>
      <c r="U31" s="112">
        <v>0</v>
      </c>
      <c r="V31" s="112">
        <v>0</v>
      </c>
      <c r="W31" s="112">
        <v>0</v>
      </c>
      <c r="X31" s="112">
        <v>0</v>
      </c>
      <c r="Y31" s="112">
        <v>0</v>
      </c>
      <c r="Z31" s="112">
        <v>0</v>
      </c>
    </row>
    <row r="32" spans="1:26" s="106" customFormat="1">
      <c r="A32" s="181" t="s">
        <v>581</v>
      </c>
      <c r="B32" s="112">
        <v>0</v>
      </c>
      <c r="C32" s="112">
        <v>0</v>
      </c>
      <c r="D32" s="112">
        <v>0</v>
      </c>
      <c r="E32" s="112">
        <v>0</v>
      </c>
      <c r="F32" s="112">
        <v>0</v>
      </c>
      <c r="G32" s="112">
        <v>0</v>
      </c>
      <c r="H32" s="112">
        <v>0</v>
      </c>
      <c r="I32" s="112">
        <v>0</v>
      </c>
      <c r="J32" s="112">
        <v>0</v>
      </c>
      <c r="K32" s="112">
        <v>0</v>
      </c>
      <c r="L32" s="112">
        <v>0</v>
      </c>
      <c r="M32" s="112">
        <v>0</v>
      </c>
      <c r="N32" s="112">
        <v>0</v>
      </c>
      <c r="O32" s="112">
        <v>0</v>
      </c>
      <c r="P32" s="112">
        <v>0</v>
      </c>
      <c r="Q32" s="112">
        <v>0</v>
      </c>
      <c r="R32" s="112">
        <v>0</v>
      </c>
      <c r="S32" s="112">
        <v>0</v>
      </c>
      <c r="T32" s="112">
        <v>0</v>
      </c>
      <c r="U32" s="112">
        <v>0</v>
      </c>
      <c r="V32" s="112">
        <v>0</v>
      </c>
      <c r="W32" s="112">
        <v>0</v>
      </c>
      <c r="X32" s="112">
        <v>0</v>
      </c>
      <c r="Y32" s="112">
        <v>0</v>
      </c>
      <c r="Z32" s="112">
        <v>0</v>
      </c>
    </row>
    <row r="33" spans="1:26" s="106" customFormat="1">
      <c r="A33" s="110" t="s">
        <v>569</v>
      </c>
      <c r="B33" s="112">
        <v>0</v>
      </c>
      <c r="C33" s="112">
        <v>0</v>
      </c>
      <c r="D33" s="112">
        <v>0</v>
      </c>
      <c r="E33" s="112">
        <v>0</v>
      </c>
      <c r="F33" s="112">
        <v>0</v>
      </c>
      <c r="G33" s="112">
        <v>0</v>
      </c>
      <c r="H33" s="112">
        <v>0</v>
      </c>
      <c r="I33" s="112">
        <v>0</v>
      </c>
      <c r="J33" s="112">
        <v>0</v>
      </c>
      <c r="K33" s="112">
        <v>0</v>
      </c>
      <c r="L33" s="112">
        <v>0</v>
      </c>
      <c r="M33" s="112">
        <v>0</v>
      </c>
      <c r="N33" s="112">
        <v>0</v>
      </c>
      <c r="O33" s="112">
        <v>0</v>
      </c>
      <c r="P33" s="112">
        <v>0</v>
      </c>
      <c r="Q33" s="112">
        <v>0</v>
      </c>
      <c r="R33" s="112">
        <v>0</v>
      </c>
      <c r="S33" s="112">
        <v>0</v>
      </c>
      <c r="T33" s="112">
        <v>0</v>
      </c>
      <c r="U33" s="112">
        <v>0</v>
      </c>
      <c r="V33" s="112">
        <v>0</v>
      </c>
      <c r="W33" s="112">
        <v>0</v>
      </c>
      <c r="X33" s="112">
        <v>0</v>
      </c>
      <c r="Y33" s="112">
        <v>0</v>
      </c>
      <c r="Z33" s="112">
        <v>0</v>
      </c>
    </row>
    <row r="34" spans="1:26" s="106" customFormat="1">
      <c r="A34" s="181" t="s">
        <v>570</v>
      </c>
      <c r="B34" s="112">
        <v>0</v>
      </c>
      <c r="C34" s="112">
        <v>0</v>
      </c>
      <c r="D34" s="112">
        <v>0</v>
      </c>
      <c r="E34" s="112">
        <v>0</v>
      </c>
      <c r="F34" s="112">
        <v>0</v>
      </c>
      <c r="G34" s="112">
        <v>0</v>
      </c>
      <c r="H34" s="112">
        <v>0</v>
      </c>
      <c r="I34" s="112">
        <v>0</v>
      </c>
      <c r="J34" s="112">
        <v>0</v>
      </c>
      <c r="K34" s="112">
        <v>0</v>
      </c>
      <c r="L34" s="112">
        <v>0</v>
      </c>
      <c r="M34" s="112">
        <v>0</v>
      </c>
      <c r="N34" s="112">
        <v>0</v>
      </c>
      <c r="O34" s="112">
        <v>0</v>
      </c>
      <c r="P34" s="112">
        <v>0</v>
      </c>
      <c r="Q34" s="112">
        <v>0</v>
      </c>
      <c r="R34" s="112">
        <v>0</v>
      </c>
      <c r="S34" s="112">
        <v>0</v>
      </c>
      <c r="T34" s="112">
        <v>0</v>
      </c>
      <c r="U34" s="112">
        <v>0</v>
      </c>
      <c r="V34" s="112">
        <v>0</v>
      </c>
      <c r="W34" s="112">
        <v>0</v>
      </c>
      <c r="X34" s="112">
        <v>0</v>
      </c>
      <c r="Y34" s="112">
        <v>0</v>
      </c>
      <c r="Z34" s="112">
        <v>0</v>
      </c>
    </row>
    <row r="35" spans="1:26" s="106" customFormat="1">
      <c r="A35" s="110" t="s">
        <v>565</v>
      </c>
      <c r="B35" s="112">
        <v>0</v>
      </c>
      <c r="C35" s="112">
        <v>0</v>
      </c>
      <c r="D35" s="112">
        <v>0</v>
      </c>
      <c r="E35" s="112">
        <v>0</v>
      </c>
      <c r="F35" s="112">
        <v>0</v>
      </c>
      <c r="G35" s="112">
        <v>0</v>
      </c>
      <c r="H35" s="112">
        <v>0</v>
      </c>
      <c r="I35" s="112">
        <v>0</v>
      </c>
      <c r="J35" s="112">
        <v>0</v>
      </c>
      <c r="K35" s="112">
        <v>0</v>
      </c>
      <c r="L35" s="112">
        <v>0</v>
      </c>
      <c r="M35" s="112">
        <v>0</v>
      </c>
      <c r="N35" s="112">
        <v>0</v>
      </c>
      <c r="O35" s="112">
        <v>0</v>
      </c>
      <c r="P35" s="112">
        <v>0</v>
      </c>
      <c r="Q35" s="112">
        <v>0</v>
      </c>
      <c r="R35" s="112">
        <v>0</v>
      </c>
      <c r="S35" s="112">
        <v>0</v>
      </c>
      <c r="T35" s="112">
        <v>0</v>
      </c>
      <c r="U35" s="112">
        <v>0</v>
      </c>
      <c r="V35" s="112">
        <v>0</v>
      </c>
      <c r="W35" s="112">
        <v>0</v>
      </c>
      <c r="X35" s="112">
        <v>0</v>
      </c>
      <c r="Y35" s="112">
        <v>0</v>
      </c>
      <c r="Z35" s="112">
        <v>0</v>
      </c>
    </row>
    <row r="36" spans="1:26" s="106" customFormat="1">
      <c r="A36" s="181" t="s">
        <v>566</v>
      </c>
      <c r="B36" s="112">
        <v>0</v>
      </c>
      <c r="C36" s="112">
        <v>0</v>
      </c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</row>
    <row r="37" spans="1:26" s="106" customFormat="1">
      <c r="A37" s="110" t="s">
        <v>572</v>
      </c>
      <c r="B37" s="112">
        <v>0</v>
      </c>
      <c r="C37" s="112">
        <v>0</v>
      </c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</row>
    <row r="38" spans="1:26" s="106" customFormat="1">
      <c r="A38" s="181" t="s">
        <v>573</v>
      </c>
      <c r="B38" s="112">
        <v>0</v>
      </c>
      <c r="C38" s="112">
        <v>0</v>
      </c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</row>
    <row r="39" spans="1:26" s="106" customFormat="1">
      <c r="A39" s="110" t="s">
        <v>499</v>
      </c>
      <c r="B39" s="112">
        <v>0</v>
      </c>
      <c r="C39" s="112">
        <v>0</v>
      </c>
      <c r="D39" s="112">
        <v>0</v>
      </c>
      <c r="E39" s="112">
        <v>0</v>
      </c>
      <c r="F39" s="112">
        <v>0</v>
      </c>
      <c r="G39" s="112">
        <v>0</v>
      </c>
      <c r="H39" s="112">
        <v>0</v>
      </c>
      <c r="I39" s="112">
        <v>0</v>
      </c>
      <c r="J39" s="112">
        <v>0</v>
      </c>
      <c r="K39" s="112">
        <v>0</v>
      </c>
      <c r="L39" s="112">
        <v>0</v>
      </c>
      <c r="M39" s="112">
        <v>0</v>
      </c>
      <c r="N39" s="112">
        <v>0</v>
      </c>
      <c r="O39" s="112">
        <v>0</v>
      </c>
      <c r="P39" s="112">
        <v>0</v>
      </c>
      <c r="Q39" s="112">
        <v>0</v>
      </c>
      <c r="R39" s="112">
        <v>0</v>
      </c>
      <c r="S39" s="112">
        <v>0</v>
      </c>
      <c r="T39" s="112">
        <v>0</v>
      </c>
      <c r="U39" s="112">
        <v>0</v>
      </c>
      <c r="V39" s="112">
        <v>0</v>
      </c>
      <c r="W39" s="112">
        <v>0</v>
      </c>
      <c r="X39" s="112">
        <v>0</v>
      </c>
      <c r="Y39" s="112">
        <v>0</v>
      </c>
      <c r="Z39" s="112">
        <v>0</v>
      </c>
    </row>
    <row r="40" spans="1:26" s="106" customFormat="1">
      <c r="A40" s="181" t="s">
        <v>500</v>
      </c>
      <c r="B40" s="112">
        <v>0</v>
      </c>
      <c r="C40" s="112">
        <v>0</v>
      </c>
      <c r="D40" s="112">
        <v>0</v>
      </c>
      <c r="E40" s="112">
        <v>0</v>
      </c>
      <c r="F40" s="112">
        <v>0</v>
      </c>
      <c r="G40" s="112">
        <v>0</v>
      </c>
      <c r="H40" s="112">
        <v>0</v>
      </c>
      <c r="I40" s="112">
        <v>0</v>
      </c>
      <c r="J40" s="112">
        <v>0</v>
      </c>
      <c r="K40" s="112">
        <v>0</v>
      </c>
      <c r="L40" s="112">
        <v>0</v>
      </c>
      <c r="M40" s="112">
        <v>0</v>
      </c>
      <c r="N40" s="112">
        <v>0</v>
      </c>
      <c r="O40" s="112">
        <v>0</v>
      </c>
      <c r="P40" s="112">
        <v>0</v>
      </c>
      <c r="Q40" s="112">
        <v>0</v>
      </c>
      <c r="R40" s="112">
        <v>0</v>
      </c>
      <c r="S40" s="112">
        <v>0</v>
      </c>
      <c r="T40" s="112">
        <v>0</v>
      </c>
      <c r="U40" s="112">
        <v>0</v>
      </c>
      <c r="V40" s="112">
        <v>0</v>
      </c>
      <c r="W40" s="112">
        <v>0</v>
      </c>
      <c r="X40" s="112">
        <v>0</v>
      </c>
      <c r="Y40" s="112">
        <v>0</v>
      </c>
      <c r="Z40" s="112">
        <v>0</v>
      </c>
    </row>
    <row r="41" spans="1:26" s="106" customFormat="1">
      <c r="A41" s="110" t="s">
        <v>471</v>
      </c>
      <c r="B41" s="112">
        <v>0</v>
      </c>
      <c r="C41" s="112">
        <v>0</v>
      </c>
      <c r="D41" s="112">
        <v>0</v>
      </c>
      <c r="E41" s="112">
        <v>0</v>
      </c>
      <c r="F41" s="112">
        <v>0</v>
      </c>
      <c r="G41" s="112">
        <v>0</v>
      </c>
      <c r="H41" s="112">
        <v>0</v>
      </c>
      <c r="I41" s="112">
        <v>0</v>
      </c>
      <c r="J41" s="112">
        <v>0</v>
      </c>
      <c r="K41" s="112">
        <v>0</v>
      </c>
      <c r="L41" s="112">
        <v>0</v>
      </c>
      <c r="M41" s="112">
        <v>0</v>
      </c>
      <c r="N41" s="112">
        <v>0</v>
      </c>
      <c r="O41" s="112">
        <v>0</v>
      </c>
      <c r="P41" s="112">
        <v>0</v>
      </c>
      <c r="Q41" s="112">
        <v>0</v>
      </c>
      <c r="R41" s="112">
        <v>0</v>
      </c>
      <c r="S41" s="112">
        <v>0</v>
      </c>
      <c r="T41" s="112">
        <v>0</v>
      </c>
      <c r="U41" s="112">
        <v>0</v>
      </c>
      <c r="V41" s="112">
        <v>0</v>
      </c>
      <c r="W41" s="112">
        <v>0</v>
      </c>
      <c r="X41" s="112">
        <v>0</v>
      </c>
      <c r="Y41" s="112">
        <v>0</v>
      </c>
      <c r="Z41" s="112">
        <v>0</v>
      </c>
    </row>
    <row r="42" spans="1:26" s="106" customFormat="1">
      <c r="A42" s="181" t="s">
        <v>472</v>
      </c>
      <c r="B42" s="112">
        <v>0</v>
      </c>
      <c r="C42" s="112">
        <v>0</v>
      </c>
      <c r="D42" s="112">
        <v>0</v>
      </c>
      <c r="E42" s="112">
        <v>0</v>
      </c>
      <c r="F42" s="112">
        <v>0</v>
      </c>
      <c r="G42" s="112">
        <v>0</v>
      </c>
      <c r="H42" s="112">
        <v>0</v>
      </c>
      <c r="I42" s="112">
        <v>0</v>
      </c>
      <c r="J42" s="112">
        <v>0</v>
      </c>
      <c r="K42" s="112">
        <v>0</v>
      </c>
      <c r="L42" s="112">
        <v>0</v>
      </c>
      <c r="M42" s="112">
        <v>0</v>
      </c>
      <c r="N42" s="112">
        <v>0</v>
      </c>
      <c r="O42" s="112">
        <v>0</v>
      </c>
      <c r="P42" s="112">
        <v>0</v>
      </c>
      <c r="Q42" s="112">
        <v>0</v>
      </c>
      <c r="R42" s="112">
        <v>0</v>
      </c>
      <c r="S42" s="112">
        <v>0</v>
      </c>
      <c r="T42" s="112">
        <v>0</v>
      </c>
      <c r="U42" s="112">
        <v>0</v>
      </c>
      <c r="V42" s="112">
        <v>0</v>
      </c>
      <c r="W42" s="112">
        <v>0</v>
      </c>
      <c r="X42" s="112">
        <v>0</v>
      </c>
      <c r="Y42" s="112">
        <v>0</v>
      </c>
      <c r="Z42" s="112">
        <v>0</v>
      </c>
    </row>
    <row r="43" spans="1:26" s="106" customFormat="1">
      <c r="A43" s="110" t="s">
        <v>482</v>
      </c>
      <c r="B43" s="112">
        <v>0</v>
      </c>
      <c r="C43" s="112">
        <v>0</v>
      </c>
      <c r="D43" s="112">
        <v>0</v>
      </c>
      <c r="E43" s="112">
        <v>0</v>
      </c>
      <c r="F43" s="112">
        <v>0</v>
      </c>
      <c r="G43" s="112">
        <v>0</v>
      </c>
      <c r="H43" s="112">
        <v>0</v>
      </c>
      <c r="I43" s="112">
        <v>0</v>
      </c>
      <c r="J43" s="112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0</v>
      </c>
      <c r="P43" s="112">
        <v>0</v>
      </c>
      <c r="Q43" s="112">
        <v>0</v>
      </c>
      <c r="R43" s="112">
        <v>0</v>
      </c>
      <c r="S43" s="112">
        <v>0</v>
      </c>
      <c r="T43" s="112">
        <v>0</v>
      </c>
      <c r="U43" s="112">
        <v>0</v>
      </c>
      <c r="V43" s="112">
        <v>0</v>
      </c>
      <c r="W43" s="112">
        <v>0</v>
      </c>
      <c r="X43" s="112">
        <v>0</v>
      </c>
      <c r="Y43" s="112">
        <v>0</v>
      </c>
      <c r="Z43" s="112">
        <v>0</v>
      </c>
    </row>
    <row r="44" spans="1:26" s="106" customFormat="1">
      <c r="A44" s="181" t="s">
        <v>483</v>
      </c>
      <c r="B44" s="112">
        <v>0</v>
      </c>
      <c r="C44" s="112">
        <v>0</v>
      </c>
      <c r="D44" s="112">
        <v>0</v>
      </c>
      <c r="E44" s="112">
        <v>0</v>
      </c>
      <c r="F44" s="112">
        <v>0</v>
      </c>
      <c r="G44" s="112">
        <v>0</v>
      </c>
      <c r="H44" s="112">
        <v>0</v>
      </c>
      <c r="I44" s="112">
        <v>0</v>
      </c>
      <c r="J44" s="112">
        <v>0</v>
      </c>
      <c r="K44" s="112">
        <v>0</v>
      </c>
      <c r="L44" s="112">
        <v>0</v>
      </c>
      <c r="M44" s="112">
        <v>0</v>
      </c>
      <c r="N44" s="112">
        <v>0</v>
      </c>
      <c r="O44" s="112">
        <v>0</v>
      </c>
      <c r="P44" s="112">
        <v>0</v>
      </c>
      <c r="Q44" s="112">
        <v>0</v>
      </c>
      <c r="R44" s="112">
        <v>0</v>
      </c>
      <c r="S44" s="112">
        <v>0</v>
      </c>
      <c r="T44" s="112">
        <v>0</v>
      </c>
      <c r="U44" s="112">
        <v>0</v>
      </c>
      <c r="V44" s="112">
        <v>0</v>
      </c>
      <c r="W44" s="112">
        <v>0</v>
      </c>
      <c r="X44" s="112">
        <v>0</v>
      </c>
      <c r="Y44" s="112">
        <v>0</v>
      </c>
      <c r="Z44" s="112">
        <v>0</v>
      </c>
    </row>
    <row r="45" spans="1:26" s="106" customFormat="1">
      <c r="A45" s="110" t="s">
        <v>468</v>
      </c>
      <c r="B45" s="112">
        <v>0</v>
      </c>
      <c r="C45" s="112">
        <v>0</v>
      </c>
      <c r="D45" s="112">
        <v>0</v>
      </c>
      <c r="E45" s="112">
        <v>0</v>
      </c>
      <c r="F45" s="112">
        <v>0</v>
      </c>
      <c r="G45" s="112">
        <v>0</v>
      </c>
      <c r="H45" s="112">
        <v>0</v>
      </c>
      <c r="I45" s="112">
        <v>0</v>
      </c>
      <c r="J45" s="112">
        <v>0</v>
      </c>
      <c r="K45" s="112">
        <v>0</v>
      </c>
      <c r="L45" s="112">
        <v>0</v>
      </c>
      <c r="M45" s="112">
        <v>0</v>
      </c>
      <c r="N45" s="112">
        <v>0</v>
      </c>
      <c r="O45" s="112">
        <v>0</v>
      </c>
      <c r="P45" s="112">
        <v>0</v>
      </c>
      <c r="Q45" s="112">
        <v>0</v>
      </c>
      <c r="R45" s="112">
        <v>0</v>
      </c>
      <c r="S45" s="112">
        <v>0</v>
      </c>
      <c r="T45" s="112">
        <v>0</v>
      </c>
      <c r="U45" s="112">
        <v>0</v>
      </c>
      <c r="V45" s="112">
        <v>0</v>
      </c>
      <c r="W45" s="112">
        <v>0</v>
      </c>
      <c r="X45" s="112">
        <v>0</v>
      </c>
      <c r="Y45" s="112">
        <v>0</v>
      </c>
      <c r="Z45" s="112">
        <v>0</v>
      </c>
    </row>
    <row r="46" spans="1:26" s="106" customFormat="1">
      <c r="A46" s="181" t="s">
        <v>469</v>
      </c>
      <c r="B46" s="112">
        <v>0</v>
      </c>
      <c r="C46" s="112">
        <v>0</v>
      </c>
      <c r="D46" s="112">
        <v>0</v>
      </c>
      <c r="E46" s="112">
        <v>0</v>
      </c>
      <c r="F46" s="112">
        <v>0</v>
      </c>
      <c r="G46" s="112">
        <v>0</v>
      </c>
      <c r="H46" s="112">
        <v>0</v>
      </c>
      <c r="I46" s="112">
        <v>0</v>
      </c>
      <c r="J46" s="112">
        <v>0</v>
      </c>
      <c r="K46" s="112">
        <v>0</v>
      </c>
      <c r="L46" s="112">
        <v>0</v>
      </c>
      <c r="M46" s="112">
        <v>0</v>
      </c>
      <c r="N46" s="112">
        <v>0</v>
      </c>
      <c r="O46" s="112">
        <v>0</v>
      </c>
      <c r="P46" s="112">
        <v>0</v>
      </c>
      <c r="Q46" s="112">
        <v>0</v>
      </c>
      <c r="R46" s="112">
        <v>0</v>
      </c>
      <c r="S46" s="112">
        <v>0</v>
      </c>
      <c r="T46" s="112">
        <v>0</v>
      </c>
      <c r="U46" s="112">
        <v>0</v>
      </c>
      <c r="V46" s="112">
        <v>0</v>
      </c>
      <c r="W46" s="112">
        <v>0</v>
      </c>
      <c r="X46" s="112">
        <v>0</v>
      </c>
      <c r="Y46" s="112">
        <v>0</v>
      </c>
      <c r="Z46" s="112">
        <v>0</v>
      </c>
    </row>
    <row r="47" spans="1:26" s="106" customFormat="1">
      <c r="A47" s="110" t="s">
        <v>459</v>
      </c>
      <c r="B47" s="112">
        <v>0</v>
      </c>
      <c r="C47" s="112">
        <v>0</v>
      </c>
      <c r="D47" s="112">
        <v>0</v>
      </c>
      <c r="E47" s="112">
        <v>0</v>
      </c>
      <c r="F47" s="112">
        <v>0</v>
      </c>
      <c r="G47" s="112">
        <v>0</v>
      </c>
      <c r="H47" s="112">
        <v>0</v>
      </c>
      <c r="I47" s="112">
        <v>0</v>
      </c>
      <c r="J47" s="112">
        <v>0</v>
      </c>
      <c r="K47" s="112">
        <v>0</v>
      </c>
      <c r="L47" s="112">
        <v>0</v>
      </c>
      <c r="M47" s="112">
        <v>0</v>
      </c>
      <c r="N47" s="112">
        <v>0</v>
      </c>
      <c r="O47" s="112">
        <v>0</v>
      </c>
      <c r="P47" s="112">
        <v>0</v>
      </c>
      <c r="Q47" s="112">
        <v>0</v>
      </c>
      <c r="R47" s="112">
        <v>0</v>
      </c>
      <c r="S47" s="112">
        <v>0</v>
      </c>
      <c r="T47" s="112">
        <v>0</v>
      </c>
      <c r="U47" s="112">
        <v>0</v>
      </c>
      <c r="V47" s="112">
        <v>0</v>
      </c>
      <c r="W47" s="112">
        <v>0</v>
      </c>
      <c r="X47" s="112">
        <v>0</v>
      </c>
      <c r="Y47" s="112">
        <v>0</v>
      </c>
      <c r="Z47" s="112">
        <v>0</v>
      </c>
    </row>
    <row r="48" spans="1:26" s="106" customFormat="1">
      <c r="A48" s="181" t="s">
        <v>460</v>
      </c>
      <c r="B48" s="112">
        <v>0</v>
      </c>
      <c r="C48" s="112">
        <v>0</v>
      </c>
      <c r="D48" s="112">
        <v>0</v>
      </c>
      <c r="E48" s="112">
        <v>0</v>
      </c>
      <c r="F48" s="112">
        <v>0</v>
      </c>
      <c r="G48" s="112">
        <v>0</v>
      </c>
      <c r="H48" s="112">
        <v>0</v>
      </c>
      <c r="I48" s="112">
        <v>0</v>
      </c>
      <c r="J48" s="112">
        <v>0</v>
      </c>
      <c r="K48" s="112">
        <v>0</v>
      </c>
      <c r="L48" s="112">
        <v>0</v>
      </c>
      <c r="M48" s="112">
        <v>0</v>
      </c>
      <c r="N48" s="112">
        <v>0</v>
      </c>
      <c r="O48" s="112">
        <v>0</v>
      </c>
      <c r="P48" s="112">
        <v>0</v>
      </c>
      <c r="Q48" s="112">
        <v>0</v>
      </c>
      <c r="R48" s="112">
        <v>0</v>
      </c>
      <c r="S48" s="112">
        <v>0</v>
      </c>
      <c r="T48" s="112">
        <v>0</v>
      </c>
      <c r="U48" s="112">
        <v>0</v>
      </c>
      <c r="V48" s="112">
        <v>0</v>
      </c>
      <c r="W48" s="112">
        <v>0</v>
      </c>
      <c r="X48" s="112">
        <v>0</v>
      </c>
      <c r="Y48" s="112">
        <v>0</v>
      </c>
      <c r="Z48" s="112">
        <v>0</v>
      </c>
    </row>
    <row r="49" spans="1:26" s="106" customFormat="1">
      <c r="A49" s="110" t="s">
        <v>456</v>
      </c>
      <c r="B49" s="112">
        <v>0</v>
      </c>
      <c r="C49" s="112">
        <v>0</v>
      </c>
      <c r="D49" s="112">
        <v>0</v>
      </c>
      <c r="E49" s="112">
        <v>0</v>
      </c>
      <c r="F49" s="112">
        <v>0</v>
      </c>
      <c r="G49" s="112">
        <v>0</v>
      </c>
      <c r="H49" s="112">
        <v>0</v>
      </c>
      <c r="I49" s="112">
        <v>0</v>
      </c>
      <c r="J49" s="112">
        <v>0</v>
      </c>
      <c r="K49" s="112">
        <v>0</v>
      </c>
      <c r="L49" s="112">
        <v>0</v>
      </c>
      <c r="M49" s="112">
        <v>0</v>
      </c>
      <c r="N49" s="112">
        <v>0</v>
      </c>
      <c r="O49" s="112">
        <v>0</v>
      </c>
      <c r="P49" s="112">
        <v>0</v>
      </c>
      <c r="Q49" s="112">
        <v>0</v>
      </c>
      <c r="R49" s="112">
        <v>0</v>
      </c>
      <c r="S49" s="112">
        <v>0</v>
      </c>
      <c r="T49" s="112">
        <v>0</v>
      </c>
      <c r="U49" s="112">
        <v>0</v>
      </c>
      <c r="V49" s="112">
        <v>0</v>
      </c>
      <c r="W49" s="112">
        <v>0</v>
      </c>
      <c r="X49" s="112">
        <v>0</v>
      </c>
      <c r="Y49" s="112">
        <v>0</v>
      </c>
      <c r="Z49" s="112">
        <v>0</v>
      </c>
    </row>
    <row r="50" spans="1:26" s="106" customFormat="1">
      <c r="A50" s="181" t="s">
        <v>457</v>
      </c>
      <c r="B50" s="112"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  <c r="L50" s="112">
        <v>0</v>
      </c>
      <c r="M50" s="112">
        <v>0</v>
      </c>
      <c r="N50" s="112">
        <v>0</v>
      </c>
      <c r="O50" s="112">
        <v>0</v>
      </c>
      <c r="P50" s="112">
        <v>0</v>
      </c>
      <c r="Q50" s="112">
        <v>0</v>
      </c>
      <c r="R50" s="112">
        <v>0</v>
      </c>
      <c r="S50" s="112">
        <v>0</v>
      </c>
      <c r="T50" s="112">
        <v>0</v>
      </c>
      <c r="U50" s="112">
        <v>0</v>
      </c>
      <c r="V50" s="112">
        <v>0</v>
      </c>
      <c r="W50" s="112">
        <v>0</v>
      </c>
      <c r="X50" s="112">
        <v>0</v>
      </c>
      <c r="Y50" s="112">
        <v>0</v>
      </c>
      <c r="Z50" s="112">
        <v>0</v>
      </c>
    </row>
    <row r="51" spans="1:26" s="106" customFormat="1">
      <c r="A51" s="110" t="s">
        <v>462</v>
      </c>
      <c r="B51" s="112">
        <v>0</v>
      </c>
      <c r="C51" s="112">
        <v>0</v>
      </c>
      <c r="D51" s="112">
        <v>0</v>
      </c>
      <c r="E51" s="112">
        <v>0</v>
      </c>
      <c r="F51" s="112">
        <v>0</v>
      </c>
      <c r="G51" s="112">
        <v>0</v>
      </c>
      <c r="H51" s="112">
        <v>0</v>
      </c>
      <c r="I51" s="112">
        <v>0</v>
      </c>
      <c r="J51" s="112">
        <v>0</v>
      </c>
      <c r="K51" s="112">
        <v>0</v>
      </c>
      <c r="L51" s="112">
        <v>0</v>
      </c>
      <c r="M51" s="112">
        <v>0</v>
      </c>
      <c r="N51" s="112">
        <v>0</v>
      </c>
      <c r="O51" s="112">
        <v>0</v>
      </c>
      <c r="P51" s="112">
        <v>0</v>
      </c>
      <c r="Q51" s="112">
        <v>0</v>
      </c>
      <c r="R51" s="112">
        <v>0</v>
      </c>
      <c r="S51" s="112">
        <v>0</v>
      </c>
      <c r="T51" s="112">
        <v>0</v>
      </c>
      <c r="U51" s="112">
        <v>0</v>
      </c>
      <c r="V51" s="112">
        <v>0</v>
      </c>
      <c r="W51" s="112">
        <v>0</v>
      </c>
      <c r="X51" s="112">
        <v>0</v>
      </c>
      <c r="Y51" s="112">
        <v>0</v>
      </c>
      <c r="Z51" s="112">
        <v>0</v>
      </c>
    </row>
    <row r="52" spans="1:26" s="106" customFormat="1">
      <c r="A52" s="181" t="s">
        <v>463</v>
      </c>
      <c r="B52" s="112">
        <v>0</v>
      </c>
      <c r="C52" s="112">
        <v>0</v>
      </c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</row>
    <row r="53" spans="1:26" s="106" customFormat="1">
      <c r="A53" s="110" t="s">
        <v>465</v>
      </c>
      <c r="B53" s="112">
        <v>0</v>
      </c>
      <c r="C53" s="112">
        <v>0</v>
      </c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</row>
    <row r="54" spans="1:26" s="106" customFormat="1">
      <c r="A54" s="181" t="s">
        <v>466</v>
      </c>
      <c r="B54" s="112">
        <v>0</v>
      </c>
      <c r="C54" s="112">
        <v>0</v>
      </c>
      <c r="D54" s="112">
        <v>0</v>
      </c>
      <c r="E54" s="112">
        <v>0</v>
      </c>
      <c r="F54" s="112">
        <v>0</v>
      </c>
      <c r="G54" s="112">
        <v>0</v>
      </c>
      <c r="H54" s="112">
        <v>0</v>
      </c>
      <c r="I54" s="112">
        <v>0</v>
      </c>
      <c r="J54" s="112">
        <v>0</v>
      </c>
      <c r="K54" s="112">
        <v>0</v>
      </c>
      <c r="L54" s="112">
        <v>0</v>
      </c>
      <c r="M54" s="112">
        <v>0</v>
      </c>
      <c r="N54" s="112">
        <v>0</v>
      </c>
      <c r="O54" s="112">
        <v>0</v>
      </c>
      <c r="P54" s="112">
        <v>0</v>
      </c>
      <c r="Q54" s="112">
        <v>0</v>
      </c>
      <c r="R54" s="112">
        <v>0</v>
      </c>
      <c r="S54" s="112">
        <v>0</v>
      </c>
      <c r="T54" s="112">
        <v>0</v>
      </c>
      <c r="U54" s="112">
        <v>0</v>
      </c>
      <c r="V54" s="112">
        <v>0</v>
      </c>
      <c r="W54" s="112">
        <v>0</v>
      </c>
      <c r="X54" s="112">
        <v>0</v>
      </c>
      <c r="Y54" s="112">
        <v>0</v>
      </c>
      <c r="Z54" s="112">
        <v>0</v>
      </c>
    </row>
    <row r="55" spans="1:26" s="106" customFormat="1">
      <c r="A55" s="110" t="s">
        <v>474</v>
      </c>
      <c r="B55" s="112">
        <v>0</v>
      </c>
      <c r="C55" s="112">
        <v>0</v>
      </c>
      <c r="D55" s="112">
        <v>0</v>
      </c>
      <c r="E55" s="112">
        <v>0</v>
      </c>
      <c r="F55" s="112">
        <v>0</v>
      </c>
      <c r="G55" s="112">
        <v>0</v>
      </c>
      <c r="H55" s="112">
        <v>0</v>
      </c>
      <c r="I55" s="112">
        <v>0</v>
      </c>
      <c r="J55" s="112">
        <v>0</v>
      </c>
      <c r="K55" s="112">
        <v>0</v>
      </c>
      <c r="L55" s="112">
        <v>0</v>
      </c>
      <c r="M55" s="112">
        <v>0</v>
      </c>
      <c r="N55" s="112">
        <v>0</v>
      </c>
      <c r="O55" s="112">
        <v>0</v>
      </c>
      <c r="P55" s="112">
        <v>0</v>
      </c>
      <c r="Q55" s="112">
        <v>0</v>
      </c>
      <c r="R55" s="112">
        <v>0</v>
      </c>
      <c r="S55" s="112">
        <v>0</v>
      </c>
      <c r="T55" s="112">
        <v>0</v>
      </c>
      <c r="U55" s="112">
        <v>0</v>
      </c>
      <c r="V55" s="112">
        <v>0</v>
      </c>
      <c r="W55" s="112">
        <v>0</v>
      </c>
      <c r="X55" s="112">
        <v>0</v>
      </c>
      <c r="Y55" s="112">
        <v>0</v>
      </c>
      <c r="Z55" s="112">
        <v>0</v>
      </c>
    </row>
    <row r="56" spans="1:26" s="106" customFormat="1">
      <c r="A56" s="181" t="s">
        <v>475</v>
      </c>
      <c r="B56" s="112">
        <v>0</v>
      </c>
      <c r="C56" s="112">
        <v>0</v>
      </c>
      <c r="D56" s="112">
        <v>0</v>
      </c>
      <c r="E56" s="112">
        <v>0</v>
      </c>
      <c r="F56" s="112">
        <v>0</v>
      </c>
      <c r="G56" s="112">
        <v>0</v>
      </c>
      <c r="H56" s="112">
        <v>0</v>
      </c>
      <c r="I56" s="112">
        <v>0</v>
      </c>
      <c r="J56" s="112">
        <v>0</v>
      </c>
      <c r="K56" s="112">
        <v>0</v>
      </c>
      <c r="L56" s="112">
        <v>0</v>
      </c>
      <c r="M56" s="112">
        <v>0</v>
      </c>
      <c r="N56" s="112">
        <v>0</v>
      </c>
      <c r="O56" s="112">
        <v>0</v>
      </c>
      <c r="P56" s="112">
        <v>0</v>
      </c>
      <c r="Q56" s="112">
        <v>0</v>
      </c>
      <c r="R56" s="112">
        <v>0</v>
      </c>
      <c r="S56" s="112">
        <v>0</v>
      </c>
      <c r="T56" s="112">
        <v>0</v>
      </c>
      <c r="U56" s="112">
        <v>0</v>
      </c>
      <c r="V56" s="112">
        <v>0</v>
      </c>
      <c r="W56" s="112">
        <v>0</v>
      </c>
      <c r="X56" s="112">
        <v>0</v>
      </c>
      <c r="Y56" s="112">
        <v>0</v>
      </c>
      <c r="Z56" s="112">
        <v>0</v>
      </c>
    </row>
    <row r="57" spans="1:26" s="106" customFormat="1">
      <c r="A57" s="110" t="s">
        <v>479</v>
      </c>
      <c r="B57" s="112">
        <v>0</v>
      </c>
      <c r="C57" s="112">
        <v>0</v>
      </c>
      <c r="D57" s="112">
        <v>0</v>
      </c>
      <c r="E57" s="112">
        <v>0</v>
      </c>
      <c r="F57" s="112">
        <v>0</v>
      </c>
      <c r="G57" s="112">
        <v>0</v>
      </c>
      <c r="H57" s="112">
        <v>0</v>
      </c>
      <c r="I57" s="112">
        <v>0</v>
      </c>
      <c r="J57" s="112">
        <v>0</v>
      </c>
      <c r="K57" s="112">
        <v>0</v>
      </c>
      <c r="L57" s="112">
        <v>0</v>
      </c>
      <c r="M57" s="112">
        <v>0</v>
      </c>
      <c r="N57" s="112">
        <v>0</v>
      </c>
      <c r="O57" s="112">
        <v>0</v>
      </c>
      <c r="P57" s="112">
        <v>0</v>
      </c>
      <c r="Q57" s="112">
        <v>0</v>
      </c>
      <c r="R57" s="112">
        <v>0</v>
      </c>
      <c r="S57" s="112">
        <v>0</v>
      </c>
      <c r="T57" s="112">
        <v>0</v>
      </c>
      <c r="U57" s="112">
        <v>0</v>
      </c>
      <c r="V57" s="112">
        <v>0</v>
      </c>
      <c r="W57" s="112">
        <v>0</v>
      </c>
      <c r="X57" s="112">
        <v>0</v>
      </c>
      <c r="Y57" s="112">
        <v>0</v>
      </c>
      <c r="Z57" s="112">
        <v>0</v>
      </c>
    </row>
    <row r="58" spans="1:26" s="106" customFormat="1">
      <c r="A58" s="181" t="s">
        <v>480</v>
      </c>
      <c r="B58" s="112">
        <v>0</v>
      </c>
      <c r="C58" s="112">
        <v>0</v>
      </c>
      <c r="D58" s="112">
        <v>0</v>
      </c>
      <c r="E58" s="112">
        <v>0</v>
      </c>
      <c r="F58" s="112">
        <v>0</v>
      </c>
      <c r="G58" s="112">
        <v>0</v>
      </c>
      <c r="H58" s="112">
        <v>0</v>
      </c>
      <c r="I58" s="112">
        <v>0</v>
      </c>
      <c r="J58" s="112">
        <v>0</v>
      </c>
      <c r="K58" s="112">
        <v>0</v>
      </c>
      <c r="L58" s="112">
        <v>0</v>
      </c>
      <c r="M58" s="112">
        <v>0</v>
      </c>
      <c r="N58" s="112">
        <v>0</v>
      </c>
      <c r="O58" s="112">
        <v>0</v>
      </c>
      <c r="P58" s="112">
        <v>0</v>
      </c>
      <c r="Q58" s="112">
        <v>0</v>
      </c>
      <c r="R58" s="112">
        <v>0</v>
      </c>
      <c r="S58" s="112">
        <v>0</v>
      </c>
      <c r="T58" s="112">
        <v>0</v>
      </c>
      <c r="U58" s="112">
        <v>0</v>
      </c>
      <c r="V58" s="112">
        <v>0</v>
      </c>
      <c r="W58" s="112">
        <v>0</v>
      </c>
      <c r="X58" s="112">
        <v>0</v>
      </c>
      <c r="Y58" s="112">
        <v>0</v>
      </c>
      <c r="Z58" s="112">
        <v>0</v>
      </c>
    </row>
    <row r="59" spans="1:26" s="106" customFormat="1">
      <c r="A59" s="110" t="s">
        <v>495</v>
      </c>
      <c r="B59" s="112">
        <v>0</v>
      </c>
      <c r="C59" s="112">
        <v>0</v>
      </c>
      <c r="D59" s="112">
        <v>0</v>
      </c>
      <c r="E59" s="112">
        <v>0</v>
      </c>
      <c r="F59" s="112">
        <v>0</v>
      </c>
      <c r="G59" s="112">
        <v>0</v>
      </c>
      <c r="H59" s="112">
        <v>0</v>
      </c>
      <c r="I59" s="112">
        <v>0</v>
      </c>
      <c r="J59" s="112">
        <v>0</v>
      </c>
      <c r="K59" s="112">
        <v>0</v>
      </c>
      <c r="L59" s="112">
        <v>0</v>
      </c>
      <c r="M59" s="112">
        <v>0</v>
      </c>
      <c r="N59" s="112">
        <v>0</v>
      </c>
      <c r="O59" s="112">
        <v>0</v>
      </c>
      <c r="P59" s="112">
        <v>0</v>
      </c>
      <c r="Q59" s="112">
        <v>0</v>
      </c>
      <c r="R59" s="112">
        <v>0</v>
      </c>
      <c r="S59" s="112">
        <v>0</v>
      </c>
      <c r="T59" s="112">
        <v>0</v>
      </c>
      <c r="U59" s="112">
        <v>0</v>
      </c>
      <c r="V59" s="112">
        <v>0</v>
      </c>
      <c r="W59" s="112">
        <v>0</v>
      </c>
      <c r="X59" s="112">
        <v>0</v>
      </c>
      <c r="Y59" s="112">
        <v>0</v>
      </c>
      <c r="Z59" s="112">
        <v>0</v>
      </c>
    </row>
    <row r="60" spans="1:26" s="106" customFormat="1">
      <c r="A60" s="181" t="s">
        <v>496</v>
      </c>
      <c r="B60" s="112">
        <v>0</v>
      </c>
      <c r="C60" s="112">
        <v>0</v>
      </c>
      <c r="D60" s="112">
        <v>0</v>
      </c>
      <c r="E60" s="112">
        <v>0</v>
      </c>
      <c r="F60" s="112">
        <v>0</v>
      </c>
      <c r="G60" s="112">
        <v>0</v>
      </c>
      <c r="H60" s="112">
        <v>0</v>
      </c>
      <c r="I60" s="112">
        <v>0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2">
        <v>0</v>
      </c>
      <c r="P60" s="112">
        <v>0</v>
      </c>
      <c r="Q60" s="112">
        <v>0</v>
      </c>
      <c r="R60" s="112">
        <v>0</v>
      </c>
      <c r="S60" s="112">
        <v>0</v>
      </c>
      <c r="T60" s="112">
        <v>0</v>
      </c>
      <c r="U60" s="112">
        <v>0</v>
      </c>
      <c r="V60" s="112">
        <v>0</v>
      </c>
      <c r="W60" s="112">
        <v>0</v>
      </c>
      <c r="X60" s="112">
        <v>0</v>
      </c>
      <c r="Y60" s="112">
        <v>0</v>
      </c>
      <c r="Z60" s="112">
        <v>0</v>
      </c>
    </row>
    <row r="61" spans="1:26" s="106" customFormat="1">
      <c r="A61" s="110" t="s">
        <v>485</v>
      </c>
      <c r="B61" s="112">
        <v>0</v>
      </c>
      <c r="C61" s="112">
        <v>0</v>
      </c>
      <c r="D61" s="112">
        <v>0</v>
      </c>
      <c r="E61" s="112">
        <v>0</v>
      </c>
      <c r="F61" s="112">
        <v>0</v>
      </c>
      <c r="G61" s="112">
        <v>0</v>
      </c>
      <c r="H61" s="112">
        <v>0</v>
      </c>
      <c r="I61" s="112">
        <v>0</v>
      </c>
      <c r="J61" s="112">
        <v>0</v>
      </c>
      <c r="K61" s="112">
        <v>0</v>
      </c>
      <c r="L61" s="112">
        <v>0</v>
      </c>
      <c r="M61" s="112">
        <v>0</v>
      </c>
      <c r="N61" s="112">
        <v>0</v>
      </c>
      <c r="O61" s="112">
        <v>0</v>
      </c>
      <c r="P61" s="112">
        <v>0</v>
      </c>
      <c r="Q61" s="112">
        <v>0</v>
      </c>
      <c r="R61" s="112">
        <v>0</v>
      </c>
      <c r="S61" s="112">
        <v>0</v>
      </c>
      <c r="T61" s="112">
        <v>0</v>
      </c>
      <c r="U61" s="112">
        <v>0</v>
      </c>
      <c r="V61" s="112">
        <v>0</v>
      </c>
      <c r="W61" s="112">
        <v>0</v>
      </c>
      <c r="X61" s="112">
        <v>0</v>
      </c>
      <c r="Y61" s="112">
        <v>0</v>
      </c>
      <c r="Z61" s="112">
        <v>0</v>
      </c>
    </row>
    <row r="62" spans="1:26" s="106" customFormat="1">
      <c r="A62" s="181" t="s">
        <v>486</v>
      </c>
      <c r="B62" s="112">
        <v>0</v>
      </c>
      <c r="C62" s="112">
        <v>0</v>
      </c>
      <c r="D62" s="112">
        <v>0</v>
      </c>
      <c r="E62" s="112">
        <v>0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  <c r="N62" s="112">
        <v>0</v>
      </c>
      <c r="O62" s="112">
        <v>0</v>
      </c>
      <c r="P62" s="112">
        <v>0</v>
      </c>
      <c r="Q62" s="112">
        <v>0</v>
      </c>
      <c r="R62" s="112">
        <v>0</v>
      </c>
      <c r="S62" s="112">
        <v>0</v>
      </c>
      <c r="T62" s="112">
        <v>0</v>
      </c>
      <c r="U62" s="112">
        <v>0</v>
      </c>
      <c r="V62" s="112">
        <v>0</v>
      </c>
      <c r="W62" s="112">
        <v>0</v>
      </c>
      <c r="X62" s="112">
        <v>0</v>
      </c>
      <c r="Y62" s="112">
        <v>0</v>
      </c>
      <c r="Z62" s="112">
        <v>0</v>
      </c>
    </row>
    <row r="63" spans="1:26" s="106" customFormat="1">
      <c r="A63" s="110" t="s">
        <v>488</v>
      </c>
      <c r="B63" s="112">
        <v>0</v>
      </c>
      <c r="C63" s="112">
        <v>0</v>
      </c>
      <c r="D63" s="112">
        <v>0</v>
      </c>
      <c r="E63" s="112">
        <v>0</v>
      </c>
      <c r="F63" s="112">
        <v>0</v>
      </c>
      <c r="G63" s="112">
        <v>0</v>
      </c>
      <c r="H63" s="112">
        <v>0</v>
      </c>
      <c r="I63" s="112">
        <v>0</v>
      </c>
      <c r="J63" s="112">
        <v>0</v>
      </c>
      <c r="K63" s="112">
        <v>0</v>
      </c>
      <c r="L63" s="112">
        <v>0</v>
      </c>
      <c r="M63" s="112">
        <v>0</v>
      </c>
      <c r="N63" s="112">
        <v>0</v>
      </c>
      <c r="O63" s="112">
        <v>0</v>
      </c>
      <c r="P63" s="112">
        <v>0</v>
      </c>
      <c r="Q63" s="112">
        <v>0</v>
      </c>
      <c r="R63" s="112">
        <v>0</v>
      </c>
      <c r="S63" s="112">
        <v>0</v>
      </c>
      <c r="T63" s="112">
        <v>0</v>
      </c>
      <c r="U63" s="112">
        <v>0</v>
      </c>
      <c r="V63" s="112">
        <v>0</v>
      </c>
      <c r="W63" s="112">
        <v>0</v>
      </c>
      <c r="X63" s="112">
        <v>0</v>
      </c>
      <c r="Y63" s="112">
        <v>0</v>
      </c>
      <c r="Z63" s="112">
        <v>0</v>
      </c>
    </row>
    <row r="64" spans="1:26" s="106" customFormat="1">
      <c r="A64" s="181" t="s">
        <v>489</v>
      </c>
      <c r="B64" s="112">
        <v>0</v>
      </c>
      <c r="C64" s="112">
        <v>0</v>
      </c>
      <c r="D64" s="112">
        <v>0</v>
      </c>
      <c r="E64" s="112">
        <v>0</v>
      </c>
      <c r="F64" s="112">
        <v>0</v>
      </c>
      <c r="G64" s="112">
        <v>0</v>
      </c>
      <c r="H64" s="112">
        <v>0</v>
      </c>
      <c r="I64" s="112">
        <v>0</v>
      </c>
      <c r="J64" s="112">
        <v>0</v>
      </c>
      <c r="K64" s="112">
        <v>0</v>
      </c>
      <c r="L64" s="112">
        <v>0</v>
      </c>
      <c r="M64" s="112">
        <v>0</v>
      </c>
      <c r="N64" s="112">
        <v>0</v>
      </c>
      <c r="O64" s="112">
        <v>0</v>
      </c>
      <c r="P64" s="112">
        <v>0</v>
      </c>
      <c r="Q64" s="112">
        <v>0</v>
      </c>
      <c r="R64" s="112">
        <v>0</v>
      </c>
      <c r="S64" s="112">
        <v>0</v>
      </c>
      <c r="T64" s="112">
        <v>0</v>
      </c>
      <c r="U64" s="112">
        <v>0</v>
      </c>
      <c r="V64" s="112">
        <v>0</v>
      </c>
      <c r="W64" s="112">
        <v>0</v>
      </c>
      <c r="X64" s="112">
        <v>0</v>
      </c>
      <c r="Y64" s="112">
        <v>0</v>
      </c>
      <c r="Z64" s="112">
        <v>0</v>
      </c>
    </row>
    <row r="65" spans="1:26" s="106" customFormat="1">
      <c r="A65" s="110" t="s">
        <v>548</v>
      </c>
      <c r="B65" s="112">
        <v>0</v>
      </c>
      <c r="C65" s="112">
        <v>0</v>
      </c>
      <c r="D65" s="112">
        <v>0</v>
      </c>
      <c r="E65" s="112">
        <v>0</v>
      </c>
      <c r="F65" s="112">
        <v>0</v>
      </c>
      <c r="G65" s="112">
        <v>0</v>
      </c>
      <c r="H65" s="112">
        <v>0</v>
      </c>
      <c r="I65" s="112">
        <v>0</v>
      </c>
      <c r="J65" s="112">
        <v>0</v>
      </c>
      <c r="K65" s="112">
        <v>0</v>
      </c>
      <c r="L65" s="112">
        <v>0</v>
      </c>
      <c r="M65" s="112">
        <v>0</v>
      </c>
      <c r="N65" s="112">
        <v>0</v>
      </c>
      <c r="O65" s="112">
        <v>0</v>
      </c>
      <c r="P65" s="112">
        <v>0</v>
      </c>
      <c r="Q65" s="112">
        <v>0</v>
      </c>
      <c r="R65" s="112">
        <v>0</v>
      </c>
      <c r="S65" s="112">
        <v>0</v>
      </c>
      <c r="T65" s="112">
        <v>0</v>
      </c>
      <c r="U65" s="112">
        <v>0</v>
      </c>
      <c r="V65" s="112">
        <v>0</v>
      </c>
      <c r="W65" s="112">
        <v>0</v>
      </c>
      <c r="X65" s="112">
        <v>0</v>
      </c>
      <c r="Y65" s="112">
        <v>0</v>
      </c>
      <c r="Z65" s="112">
        <v>0</v>
      </c>
    </row>
    <row r="66" spans="1:26" s="106" customFormat="1">
      <c r="A66" s="181" t="s">
        <v>549</v>
      </c>
      <c r="B66" s="112">
        <v>0</v>
      </c>
      <c r="C66" s="112">
        <v>0</v>
      </c>
      <c r="D66" s="112">
        <v>0</v>
      </c>
      <c r="E66" s="112">
        <v>0</v>
      </c>
      <c r="F66" s="112">
        <v>0</v>
      </c>
      <c r="G66" s="112">
        <v>0</v>
      </c>
      <c r="H66" s="112">
        <v>0</v>
      </c>
      <c r="I66" s="112">
        <v>0</v>
      </c>
      <c r="J66" s="112">
        <v>0</v>
      </c>
      <c r="K66" s="112">
        <v>0</v>
      </c>
      <c r="L66" s="112">
        <v>0</v>
      </c>
      <c r="M66" s="112">
        <v>0</v>
      </c>
      <c r="N66" s="112">
        <v>0</v>
      </c>
      <c r="O66" s="112">
        <v>0</v>
      </c>
      <c r="P66" s="112">
        <v>0</v>
      </c>
      <c r="Q66" s="112">
        <v>0</v>
      </c>
      <c r="R66" s="112">
        <v>0</v>
      </c>
      <c r="S66" s="112">
        <v>0</v>
      </c>
      <c r="T66" s="112">
        <v>0</v>
      </c>
      <c r="U66" s="112">
        <v>0</v>
      </c>
      <c r="V66" s="112">
        <v>0</v>
      </c>
      <c r="W66" s="112">
        <v>0</v>
      </c>
      <c r="X66" s="112">
        <v>0</v>
      </c>
      <c r="Y66" s="112">
        <v>0</v>
      </c>
      <c r="Z66" s="112">
        <v>0</v>
      </c>
    </row>
    <row r="67" spans="1:26" s="106" customFormat="1">
      <c r="A67" s="110" t="s">
        <v>629</v>
      </c>
      <c r="B67" s="112">
        <v>0</v>
      </c>
      <c r="C67" s="112">
        <v>0</v>
      </c>
      <c r="D67" s="112">
        <v>0</v>
      </c>
      <c r="E67" s="112">
        <v>0</v>
      </c>
      <c r="F67" s="112">
        <v>0</v>
      </c>
      <c r="G67" s="112">
        <v>0</v>
      </c>
      <c r="H67" s="112">
        <v>0</v>
      </c>
      <c r="I67" s="112">
        <v>0</v>
      </c>
      <c r="J67" s="112">
        <v>0</v>
      </c>
      <c r="K67" s="112">
        <v>0</v>
      </c>
      <c r="L67" s="112">
        <v>0</v>
      </c>
      <c r="M67" s="112">
        <v>0</v>
      </c>
      <c r="N67" s="112">
        <v>0</v>
      </c>
      <c r="O67" s="112">
        <v>0</v>
      </c>
      <c r="P67" s="112">
        <v>0</v>
      </c>
      <c r="Q67" s="112">
        <v>0</v>
      </c>
      <c r="R67" s="112">
        <v>0</v>
      </c>
      <c r="S67" s="112">
        <v>0</v>
      </c>
      <c r="T67" s="112">
        <v>0</v>
      </c>
      <c r="U67" s="112">
        <v>0</v>
      </c>
      <c r="V67" s="112">
        <v>0</v>
      </c>
      <c r="W67" s="112">
        <v>0</v>
      </c>
      <c r="X67" s="112">
        <v>0</v>
      </c>
      <c r="Y67" s="112">
        <v>0</v>
      </c>
      <c r="Z67" s="112">
        <v>0</v>
      </c>
    </row>
    <row r="68" spans="1:26" s="106" customFormat="1">
      <c r="A68" s="181" t="s">
        <v>630</v>
      </c>
      <c r="B68" s="112">
        <v>0</v>
      </c>
      <c r="C68" s="112">
        <v>0</v>
      </c>
      <c r="D68" s="112">
        <v>0</v>
      </c>
      <c r="E68" s="112">
        <v>0</v>
      </c>
      <c r="F68" s="112">
        <v>0</v>
      </c>
      <c r="G68" s="112">
        <v>0</v>
      </c>
      <c r="H68" s="112">
        <v>0</v>
      </c>
      <c r="I68" s="112">
        <v>0</v>
      </c>
      <c r="J68" s="112">
        <v>0</v>
      </c>
      <c r="K68" s="112">
        <v>0</v>
      </c>
      <c r="L68" s="112">
        <v>0</v>
      </c>
      <c r="M68" s="112">
        <v>0</v>
      </c>
      <c r="N68" s="112">
        <v>0</v>
      </c>
      <c r="O68" s="112">
        <v>0</v>
      </c>
      <c r="P68" s="112">
        <v>0</v>
      </c>
      <c r="Q68" s="112">
        <v>0</v>
      </c>
      <c r="R68" s="112">
        <v>0</v>
      </c>
      <c r="S68" s="112">
        <v>0</v>
      </c>
      <c r="T68" s="112">
        <v>0</v>
      </c>
      <c r="U68" s="112">
        <v>0</v>
      </c>
      <c r="V68" s="112">
        <v>0</v>
      </c>
      <c r="W68" s="112">
        <v>0</v>
      </c>
      <c r="X68" s="112">
        <v>0</v>
      </c>
      <c r="Y68" s="112">
        <v>0</v>
      </c>
      <c r="Z68" s="112">
        <v>0</v>
      </c>
    </row>
    <row r="69" spans="1:26" s="106" customFormat="1">
      <c r="A69" s="110" t="s">
        <v>615</v>
      </c>
      <c r="B69" s="112">
        <v>0</v>
      </c>
      <c r="C69" s="112">
        <v>0</v>
      </c>
      <c r="D69" s="112">
        <v>0</v>
      </c>
      <c r="E69" s="112">
        <v>0</v>
      </c>
      <c r="F69" s="112">
        <v>0</v>
      </c>
      <c r="G69" s="112">
        <v>0</v>
      </c>
      <c r="H69" s="112">
        <v>0</v>
      </c>
      <c r="I69" s="112">
        <v>0</v>
      </c>
      <c r="J69" s="112">
        <v>0</v>
      </c>
      <c r="K69" s="112">
        <v>0</v>
      </c>
      <c r="L69" s="112">
        <v>0</v>
      </c>
      <c r="M69" s="112">
        <v>0</v>
      </c>
      <c r="N69" s="112">
        <v>0</v>
      </c>
      <c r="O69" s="112">
        <v>0</v>
      </c>
      <c r="P69" s="112">
        <v>0</v>
      </c>
      <c r="Q69" s="112">
        <v>0</v>
      </c>
      <c r="R69" s="112">
        <v>0</v>
      </c>
      <c r="S69" s="112">
        <v>0</v>
      </c>
      <c r="T69" s="112">
        <v>0</v>
      </c>
      <c r="U69" s="112">
        <v>0</v>
      </c>
      <c r="V69" s="112">
        <v>0</v>
      </c>
      <c r="W69" s="112">
        <v>0</v>
      </c>
      <c r="X69" s="112">
        <v>0</v>
      </c>
      <c r="Y69" s="112">
        <v>0</v>
      </c>
      <c r="Z69" s="112">
        <v>0</v>
      </c>
    </row>
    <row r="70" spans="1:26" s="106" customFormat="1">
      <c r="A70" s="181" t="s">
        <v>616</v>
      </c>
      <c r="B70" s="112">
        <v>0</v>
      </c>
      <c r="C70" s="112">
        <v>0</v>
      </c>
      <c r="D70" s="112">
        <v>0</v>
      </c>
      <c r="E70" s="112">
        <v>0</v>
      </c>
      <c r="F70" s="112">
        <v>0</v>
      </c>
      <c r="G70" s="112">
        <v>0</v>
      </c>
      <c r="H70" s="112">
        <v>0</v>
      </c>
      <c r="I70" s="112">
        <v>0</v>
      </c>
      <c r="J70" s="112">
        <v>0</v>
      </c>
      <c r="K70" s="112">
        <v>0</v>
      </c>
      <c r="L70" s="112">
        <v>0</v>
      </c>
      <c r="M70" s="112">
        <v>0</v>
      </c>
      <c r="N70" s="112">
        <v>0</v>
      </c>
      <c r="O70" s="112">
        <v>0</v>
      </c>
      <c r="P70" s="112">
        <v>0</v>
      </c>
      <c r="Q70" s="112">
        <v>0</v>
      </c>
      <c r="R70" s="112">
        <v>0</v>
      </c>
      <c r="S70" s="112">
        <v>0</v>
      </c>
      <c r="T70" s="112">
        <v>0</v>
      </c>
      <c r="U70" s="112">
        <v>0</v>
      </c>
      <c r="V70" s="112">
        <v>0</v>
      </c>
      <c r="W70" s="112">
        <v>0</v>
      </c>
      <c r="X70" s="112">
        <v>0</v>
      </c>
      <c r="Y70" s="112">
        <v>0</v>
      </c>
      <c r="Z70" s="112">
        <v>0</v>
      </c>
    </row>
    <row r="71" spans="1:26" s="106" customFormat="1">
      <c r="A71" s="110" t="s">
        <v>587</v>
      </c>
      <c r="B71" s="112">
        <v>0</v>
      </c>
      <c r="C71" s="112">
        <v>0</v>
      </c>
      <c r="D71" s="112">
        <v>0</v>
      </c>
      <c r="E71" s="112">
        <v>0</v>
      </c>
      <c r="F71" s="112">
        <v>0</v>
      </c>
      <c r="G71" s="112">
        <v>0</v>
      </c>
      <c r="H71" s="112">
        <v>0</v>
      </c>
      <c r="I71" s="112">
        <v>0</v>
      </c>
      <c r="J71" s="112">
        <v>0</v>
      </c>
      <c r="K71" s="112">
        <v>0</v>
      </c>
      <c r="L71" s="112">
        <v>0</v>
      </c>
      <c r="M71" s="112">
        <v>0</v>
      </c>
      <c r="N71" s="112">
        <v>0</v>
      </c>
      <c r="O71" s="112">
        <v>0</v>
      </c>
      <c r="P71" s="112">
        <v>0</v>
      </c>
      <c r="Q71" s="112">
        <v>0</v>
      </c>
      <c r="R71" s="112">
        <v>0</v>
      </c>
      <c r="S71" s="112">
        <v>0</v>
      </c>
      <c r="T71" s="112">
        <v>0</v>
      </c>
      <c r="U71" s="112">
        <v>0</v>
      </c>
      <c r="V71" s="112">
        <v>0</v>
      </c>
      <c r="W71" s="112">
        <v>0</v>
      </c>
      <c r="X71" s="112">
        <v>0</v>
      </c>
      <c r="Y71" s="112">
        <v>0</v>
      </c>
      <c r="Z71" s="112">
        <v>0</v>
      </c>
    </row>
    <row r="72" spans="1:26" s="106" customFormat="1">
      <c r="A72" s="181" t="s">
        <v>588</v>
      </c>
      <c r="B72" s="112">
        <v>0</v>
      </c>
      <c r="C72" s="112">
        <v>0</v>
      </c>
      <c r="D72" s="112">
        <v>0</v>
      </c>
      <c r="E72" s="112">
        <v>0</v>
      </c>
      <c r="F72" s="112">
        <v>0</v>
      </c>
      <c r="G72" s="112">
        <v>0</v>
      </c>
      <c r="H72" s="112">
        <v>0</v>
      </c>
      <c r="I72" s="112">
        <v>0</v>
      </c>
      <c r="J72" s="112">
        <v>0</v>
      </c>
      <c r="K72" s="112">
        <v>0</v>
      </c>
      <c r="L72" s="112">
        <v>0</v>
      </c>
      <c r="M72" s="112">
        <v>0</v>
      </c>
      <c r="N72" s="112">
        <v>0</v>
      </c>
      <c r="O72" s="112">
        <v>0</v>
      </c>
      <c r="P72" s="112">
        <v>0</v>
      </c>
      <c r="Q72" s="112">
        <v>0</v>
      </c>
      <c r="R72" s="112">
        <v>0</v>
      </c>
      <c r="S72" s="112">
        <v>0</v>
      </c>
      <c r="T72" s="112">
        <v>0</v>
      </c>
      <c r="U72" s="112">
        <v>0</v>
      </c>
      <c r="V72" s="112">
        <v>0</v>
      </c>
      <c r="W72" s="112">
        <v>0</v>
      </c>
      <c r="X72" s="112">
        <v>0</v>
      </c>
      <c r="Y72" s="112">
        <v>0</v>
      </c>
      <c r="Z72" s="112">
        <v>0</v>
      </c>
    </row>
    <row r="73" spans="1:26" s="106" customFormat="1">
      <c r="A73" s="110" t="s">
        <v>621</v>
      </c>
      <c r="B73" s="112">
        <v>0</v>
      </c>
      <c r="C73" s="112">
        <v>0</v>
      </c>
      <c r="D73" s="112">
        <v>0</v>
      </c>
      <c r="E73" s="112">
        <v>0</v>
      </c>
      <c r="F73" s="112">
        <v>0</v>
      </c>
      <c r="G73" s="112">
        <v>0</v>
      </c>
      <c r="H73" s="112">
        <v>0</v>
      </c>
      <c r="I73" s="112">
        <v>0</v>
      </c>
      <c r="J73" s="112">
        <v>0</v>
      </c>
      <c r="K73" s="112">
        <v>0</v>
      </c>
      <c r="L73" s="112">
        <v>0</v>
      </c>
      <c r="M73" s="112">
        <v>0</v>
      </c>
      <c r="N73" s="112">
        <v>0</v>
      </c>
      <c r="O73" s="112">
        <v>0</v>
      </c>
      <c r="P73" s="112">
        <v>0</v>
      </c>
      <c r="Q73" s="112">
        <v>0</v>
      </c>
      <c r="R73" s="112">
        <v>0</v>
      </c>
      <c r="S73" s="112">
        <v>0</v>
      </c>
      <c r="T73" s="112">
        <v>0</v>
      </c>
      <c r="U73" s="112">
        <v>0</v>
      </c>
      <c r="V73" s="112">
        <v>0</v>
      </c>
      <c r="W73" s="112">
        <v>0</v>
      </c>
      <c r="X73" s="112">
        <v>0</v>
      </c>
      <c r="Y73" s="112">
        <v>0</v>
      </c>
      <c r="Z73" s="112">
        <v>0</v>
      </c>
    </row>
    <row r="74" spans="1:26" s="106" customFormat="1">
      <c r="A74" s="181" t="s">
        <v>622</v>
      </c>
      <c r="B74" s="112">
        <v>0</v>
      </c>
      <c r="C74" s="112">
        <v>0</v>
      </c>
      <c r="D74" s="112">
        <v>0</v>
      </c>
      <c r="E74" s="112">
        <v>0</v>
      </c>
      <c r="F74" s="112">
        <v>0</v>
      </c>
      <c r="G74" s="112">
        <v>0</v>
      </c>
      <c r="H74" s="112">
        <v>0</v>
      </c>
      <c r="I74" s="112">
        <v>0</v>
      </c>
      <c r="J74" s="112">
        <v>0</v>
      </c>
      <c r="K74" s="112">
        <v>0</v>
      </c>
      <c r="L74" s="112">
        <v>0</v>
      </c>
      <c r="M74" s="112">
        <v>0</v>
      </c>
      <c r="N74" s="112">
        <v>0</v>
      </c>
      <c r="O74" s="112">
        <v>0</v>
      </c>
      <c r="P74" s="112">
        <v>0</v>
      </c>
      <c r="Q74" s="112">
        <v>0</v>
      </c>
      <c r="R74" s="112">
        <v>0</v>
      </c>
      <c r="S74" s="112">
        <v>0</v>
      </c>
      <c r="T74" s="112">
        <v>0</v>
      </c>
      <c r="U74" s="112">
        <v>0</v>
      </c>
      <c r="V74" s="112">
        <v>0</v>
      </c>
      <c r="W74" s="112">
        <v>0</v>
      </c>
      <c r="X74" s="112">
        <v>0</v>
      </c>
      <c r="Y74" s="112">
        <v>0</v>
      </c>
      <c r="Z74" s="112">
        <v>0</v>
      </c>
    </row>
    <row r="75" spans="1:26" s="106" customFormat="1">
      <c r="A75" s="110" t="s">
        <v>624</v>
      </c>
      <c r="B75" s="112">
        <v>0</v>
      </c>
      <c r="C75" s="112">
        <v>0</v>
      </c>
      <c r="D75" s="112">
        <v>0</v>
      </c>
      <c r="E75" s="112">
        <v>0</v>
      </c>
      <c r="F75" s="112">
        <v>0</v>
      </c>
      <c r="G75" s="112">
        <v>0</v>
      </c>
      <c r="H75" s="112">
        <v>0</v>
      </c>
      <c r="I75" s="112">
        <v>0</v>
      </c>
      <c r="J75" s="112">
        <v>0</v>
      </c>
      <c r="K75" s="112">
        <v>0</v>
      </c>
      <c r="L75" s="112">
        <v>0</v>
      </c>
      <c r="M75" s="112">
        <v>0</v>
      </c>
      <c r="N75" s="112">
        <v>0</v>
      </c>
      <c r="O75" s="112">
        <v>0</v>
      </c>
      <c r="P75" s="112">
        <v>0</v>
      </c>
      <c r="Q75" s="112">
        <v>0</v>
      </c>
      <c r="R75" s="112">
        <v>0</v>
      </c>
      <c r="S75" s="112">
        <v>0</v>
      </c>
      <c r="T75" s="112">
        <v>0</v>
      </c>
      <c r="U75" s="112">
        <v>0</v>
      </c>
      <c r="V75" s="112">
        <v>0</v>
      </c>
      <c r="W75" s="112">
        <v>0</v>
      </c>
      <c r="X75" s="112">
        <v>0</v>
      </c>
      <c r="Y75" s="112">
        <v>0</v>
      </c>
      <c r="Z75" s="112">
        <v>0</v>
      </c>
    </row>
    <row r="76" spans="1:26" s="106" customFormat="1">
      <c r="A76" s="181" t="s">
        <v>625</v>
      </c>
      <c r="B76" s="112">
        <v>0</v>
      </c>
      <c r="C76" s="112">
        <v>0</v>
      </c>
      <c r="D76" s="112">
        <v>0</v>
      </c>
      <c r="E76" s="112">
        <v>0</v>
      </c>
      <c r="F76" s="112">
        <v>0</v>
      </c>
      <c r="G76" s="112">
        <v>0</v>
      </c>
      <c r="H76" s="112">
        <v>0</v>
      </c>
      <c r="I76" s="112">
        <v>0</v>
      </c>
      <c r="J76" s="112">
        <v>0</v>
      </c>
      <c r="K76" s="112">
        <v>0</v>
      </c>
      <c r="L76" s="112">
        <v>0</v>
      </c>
      <c r="M76" s="112">
        <v>0</v>
      </c>
      <c r="N76" s="112">
        <v>0</v>
      </c>
      <c r="O76" s="112">
        <v>0</v>
      </c>
      <c r="P76" s="112">
        <v>0</v>
      </c>
      <c r="Q76" s="112">
        <v>0</v>
      </c>
      <c r="R76" s="112">
        <v>0</v>
      </c>
      <c r="S76" s="112">
        <v>0</v>
      </c>
      <c r="T76" s="112">
        <v>0</v>
      </c>
      <c r="U76" s="112">
        <v>0</v>
      </c>
      <c r="V76" s="112">
        <v>0</v>
      </c>
      <c r="W76" s="112">
        <v>0</v>
      </c>
      <c r="X76" s="112">
        <v>0</v>
      </c>
      <c r="Y76" s="112">
        <v>0</v>
      </c>
      <c r="Z76" s="112">
        <v>0</v>
      </c>
    </row>
    <row r="77" spans="1:26" s="106" customFormat="1">
      <c r="A77" s="110" t="s">
        <v>523</v>
      </c>
      <c r="B77" s="112">
        <v>0</v>
      </c>
      <c r="C77" s="112">
        <v>0</v>
      </c>
      <c r="D77" s="112">
        <v>0</v>
      </c>
      <c r="E77" s="112">
        <v>0</v>
      </c>
      <c r="F77" s="112">
        <v>0</v>
      </c>
      <c r="G77" s="112">
        <v>0</v>
      </c>
      <c r="H77" s="112">
        <v>0</v>
      </c>
      <c r="I77" s="112">
        <v>0</v>
      </c>
      <c r="J77" s="112">
        <v>0</v>
      </c>
      <c r="K77" s="112">
        <v>0</v>
      </c>
      <c r="L77" s="112">
        <v>0</v>
      </c>
      <c r="M77" s="112">
        <v>0</v>
      </c>
      <c r="N77" s="112">
        <v>0</v>
      </c>
      <c r="O77" s="112">
        <v>0</v>
      </c>
      <c r="P77" s="112">
        <v>0</v>
      </c>
      <c r="Q77" s="112">
        <v>0</v>
      </c>
      <c r="R77" s="112">
        <v>0</v>
      </c>
      <c r="S77" s="112">
        <v>0</v>
      </c>
      <c r="T77" s="112">
        <v>0</v>
      </c>
      <c r="U77" s="112">
        <v>0</v>
      </c>
      <c r="V77" s="112">
        <v>0</v>
      </c>
      <c r="W77" s="112">
        <v>0</v>
      </c>
      <c r="X77" s="112">
        <v>0</v>
      </c>
      <c r="Y77" s="112">
        <v>0</v>
      </c>
      <c r="Z77" s="112">
        <v>0</v>
      </c>
    </row>
    <row r="78" spans="1:26" s="106" customFormat="1">
      <c r="A78" s="181" t="s">
        <v>524</v>
      </c>
      <c r="B78" s="112">
        <v>0</v>
      </c>
      <c r="C78" s="112">
        <v>0</v>
      </c>
      <c r="D78" s="112">
        <v>0</v>
      </c>
      <c r="E78" s="112">
        <v>0</v>
      </c>
      <c r="F78" s="112">
        <v>0</v>
      </c>
      <c r="G78" s="112">
        <v>0</v>
      </c>
      <c r="H78" s="112">
        <v>0</v>
      </c>
      <c r="I78" s="112">
        <v>0</v>
      </c>
      <c r="J78" s="112">
        <v>0</v>
      </c>
      <c r="K78" s="112">
        <v>0</v>
      </c>
      <c r="L78" s="112">
        <v>0</v>
      </c>
      <c r="M78" s="112">
        <v>0</v>
      </c>
      <c r="N78" s="112">
        <v>0</v>
      </c>
      <c r="O78" s="112">
        <v>0</v>
      </c>
      <c r="P78" s="112">
        <v>0</v>
      </c>
      <c r="Q78" s="112">
        <v>0</v>
      </c>
      <c r="R78" s="112">
        <v>0</v>
      </c>
      <c r="S78" s="112">
        <v>0</v>
      </c>
      <c r="T78" s="112">
        <v>0</v>
      </c>
      <c r="U78" s="112">
        <v>0</v>
      </c>
      <c r="V78" s="112">
        <v>0</v>
      </c>
      <c r="W78" s="112">
        <v>0</v>
      </c>
      <c r="X78" s="112">
        <v>0</v>
      </c>
      <c r="Y78" s="112">
        <v>0</v>
      </c>
      <c r="Z78" s="112">
        <v>0</v>
      </c>
    </row>
    <row r="79" spans="1:26" s="106" customFormat="1">
      <c r="A79" s="110" t="s">
        <v>532</v>
      </c>
      <c r="B79" s="112">
        <v>0</v>
      </c>
      <c r="C79" s="112">
        <v>0</v>
      </c>
      <c r="D79" s="112">
        <v>0</v>
      </c>
      <c r="E79" s="112">
        <v>0</v>
      </c>
      <c r="F79" s="112">
        <v>0</v>
      </c>
      <c r="G79" s="112">
        <v>0</v>
      </c>
      <c r="H79" s="112">
        <v>0</v>
      </c>
      <c r="I79" s="112">
        <v>0</v>
      </c>
      <c r="J79" s="112">
        <v>0</v>
      </c>
      <c r="K79" s="112">
        <v>0</v>
      </c>
      <c r="L79" s="112">
        <v>0</v>
      </c>
      <c r="M79" s="112">
        <v>0</v>
      </c>
      <c r="N79" s="112">
        <v>0</v>
      </c>
      <c r="O79" s="112">
        <v>0</v>
      </c>
      <c r="P79" s="112">
        <v>0</v>
      </c>
      <c r="Q79" s="112">
        <v>0</v>
      </c>
      <c r="R79" s="112">
        <v>0</v>
      </c>
      <c r="S79" s="112">
        <v>0</v>
      </c>
      <c r="T79" s="112">
        <v>0</v>
      </c>
      <c r="U79" s="112">
        <v>0</v>
      </c>
      <c r="V79" s="112">
        <v>0</v>
      </c>
      <c r="W79" s="112">
        <v>0</v>
      </c>
      <c r="X79" s="112">
        <v>0</v>
      </c>
      <c r="Y79" s="112">
        <v>0</v>
      </c>
      <c r="Z79" s="112">
        <v>0</v>
      </c>
    </row>
    <row r="80" spans="1:26" s="106" customFormat="1">
      <c r="A80" s="181" t="s">
        <v>533</v>
      </c>
      <c r="B80" s="112">
        <v>0</v>
      </c>
      <c r="C80" s="112">
        <v>0</v>
      </c>
      <c r="D80" s="112">
        <v>0</v>
      </c>
      <c r="E80" s="112">
        <v>0</v>
      </c>
      <c r="F80" s="112">
        <v>0</v>
      </c>
      <c r="G80" s="112">
        <v>0</v>
      </c>
      <c r="H80" s="112">
        <v>0</v>
      </c>
      <c r="I80" s="112">
        <v>0</v>
      </c>
      <c r="J80" s="112">
        <v>0</v>
      </c>
      <c r="K80" s="112">
        <v>0</v>
      </c>
      <c r="L80" s="112">
        <v>0</v>
      </c>
      <c r="M80" s="112">
        <v>0</v>
      </c>
      <c r="N80" s="112">
        <v>0</v>
      </c>
      <c r="O80" s="112">
        <v>0</v>
      </c>
      <c r="P80" s="112">
        <v>0</v>
      </c>
      <c r="Q80" s="112">
        <v>0</v>
      </c>
      <c r="R80" s="112">
        <v>0</v>
      </c>
      <c r="S80" s="112">
        <v>0</v>
      </c>
      <c r="T80" s="112">
        <v>0</v>
      </c>
      <c r="U80" s="112">
        <v>0</v>
      </c>
      <c r="V80" s="112">
        <v>0</v>
      </c>
      <c r="W80" s="112">
        <v>0</v>
      </c>
      <c r="X80" s="112">
        <v>0</v>
      </c>
      <c r="Y80" s="112">
        <v>0</v>
      </c>
      <c r="Z80" s="112">
        <v>0</v>
      </c>
    </row>
    <row r="81" spans="1:26" s="106" customFormat="1">
      <c r="A81" s="110" t="s">
        <v>516</v>
      </c>
      <c r="B81" s="112">
        <v>0</v>
      </c>
      <c r="C81" s="112">
        <v>0</v>
      </c>
      <c r="D81" s="112">
        <v>0</v>
      </c>
      <c r="E81" s="112">
        <v>0</v>
      </c>
      <c r="F81" s="112">
        <v>0</v>
      </c>
      <c r="G81" s="112">
        <v>0</v>
      </c>
      <c r="H81" s="112">
        <v>0</v>
      </c>
      <c r="I81" s="112">
        <v>0</v>
      </c>
      <c r="J81" s="112">
        <v>0</v>
      </c>
      <c r="K81" s="112">
        <v>0</v>
      </c>
      <c r="L81" s="112">
        <v>0</v>
      </c>
      <c r="M81" s="112">
        <v>0</v>
      </c>
      <c r="N81" s="112">
        <v>0</v>
      </c>
      <c r="O81" s="112">
        <v>0</v>
      </c>
      <c r="P81" s="112">
        <v>0</v>
      </c>
      <c r="Q81" s="112">
        <v>0</v>
      </c>
      <c r="R81" s="112">
        <v>0</v>
      </c>
      <c r="S81" s="112">
        <v>0</v>
      </c>
      <c r="T81" s="112">
        <v>0</v>
      </c>
      <c r="U81" s="112">
        <v>0</v>
      </c>
      <c r="V81" s="112">
        <v>0</v>
      </c>
      <c r="W81" s="112">
        <v>0</v>
      </c>
      <c r="X81" s="112">
        <v>0</v>
      </c>
      <c r="Y81" s="112">
        <v>0</v>
      </c>
      <c r="Z81" s="112">
        <v>0</v>
      </c>
    </row>
    <row r="82" spans="1:26" s="106" customFormat="1">
      <c r="A82" s="181" t="s">
        <v>517</v>
      </c>
      <c r="B82" s="112">
        <v>0</v>
      </c>
      <c r="C82" s="112">
        <v>0</v>
      </c>
      <c r="D82" s="112">
        <v>0</v>
      </c>
      <c r="E82" s="112">
        <v>0</v>
      </c>
      <c r="F82" s="112">
        <v>0</v>
      </c>
      <c r="G82" s="112">
        <v>0</v>
      </c>
      <c r="H82" s="112">
        <v>0</v>
      </c>
      <c r="I82" s="112">
        <v>0</v>
      </c>
      <c r="J82" s="112">
        <v>0</v>
      </c>
      <c r="K82" s="112">
        <v>0</v>
      </c>
      <c r="L82" s="112">
        <v>0</v>
      </c>
      <c r="M82" s="112">
        <v>0</v>
      </c>
      <c r="N82" s="112">
        <v>0</v>
      </c>
      <c r="O82" s="112">
        <v>0</v>
      </c>
      <c r="P82" s="112">
        <v>0</v>
      </c>
      <c r="Q82" s="112">
        <v>0</v>
      </c>
      <c r="R82" s="112">
        <v>0</v>
      </c>
      <c r="S82" s="112">
        <v>0</v>
      </c>
      <c r="T82" s="112">
        <v>0</v>
      </c>
      <c r="U82" s="112">
        <v>0</v>
      </c>
      <c r="V82" s="112">
        <v>0</v>
      </c>
      <c r="W82" s="112">
        <v>0</v>
      </c>
      <c r="X82" s="112">
        <v>0</v>
      </c>
      <c r="Y82" s="112">
        <v>0</v>
      </c>
      <c r="Z82" s="112">
        <v>0</v>
      </c>
    </row>
    <row r="83" spans="1:26" s="106" customFormat="1">
      <c r="A83" s="110" t="s">
        <v>529</v>
      </c>
      <c r="B83" s="112">
        <v>0</v>
      </c>
      <c r="C83" s="112">
        <v>0</v>
      </c>
      <c r="D83" s="112">
        <v>0</v>
      </c>
      <c r="E83" s="112">
        <v>0</v>
      </c>
      <c r="F83" s="112">
        <v>0</v>
      </c>
      <c r="G83" s="112">
        <v>0</v>
      </c>
      <c r="H83" s="112">
        <v>0</v>
      </c>
      <c r="I83" s="112">
        <v>0</v>
      </c>
      <c r="J83" s="112">
        <v>0</v>
      </c>
      <c r="K83" s="112">
        <v>0</v>
      </c>
      <c r="L83" s="112">
        <v>0</v>
      </c>
      <c r="M83" s="112">
        <v>0</v>
      </c>
      <c r="N83" s="112">
        <v>0</v>
      </c>
      <c r="O83" s="112">
        <v>0</v>
      </c>
      <c r="P83" s="112">
        <v>0</v>
      </c>
      <c r="Q83" s="112">
        <v>0</v>
      </c>
      <c r="R83" s="112">
        <v>0</v>
      </c>
      <c r="S83" s="112">
        <v>0</v>
      </c>
      <c r="T83" s="112">
        <v>0</v>
      </c>
      <c r="U83" s="112">
        <v>0</v>
      </c>
      <c r="V83" s="112">
        <v>0</v>
      </c>
      <c r="W83" s="112">
        <v>0</v>
      </c>
      <c r="X83" s="112">
        <v>0</v>
      </c>
      <c r="Y83" s="112">
        <v>0</v>
      </c>
      <c r="Z83" s="112">
        <v>0</v>
      </c>
    </row>
    <row r="84" spans="1:26" s="106" customFormat="1">
      <c r="A84" s="181" t="s">
        <v>530</v>
      </c>
      <c r="B84" s="112">
        <v>0</v>
      </c>
      <c r="C84" s="112">
        <v>0</v>
      </c>
      <c r="D84" s="112">
        <v>0</v>
      </c>
      <c r="E84" s="112">
        <v>0</v>
      </c>
      <c r="F84" s="112">
        <v>0</v>
      </c>
      <c r="G84" s="112">
        <v>0</v>
      </c>
      <c r="H84" s="112">
        <v>0</v>
      </c>
      <c r="I84" s="112">
        <v>0</v>
      </c>
      <c r="J84" s="112">
        <v>0</v>
      </c>
      <c r="K84" s="112">
        <v>0</v>
      </c>
      <c r="L84" s="112">
        <v>0</v>
      </c>
      <c r="M84" s="112">
        <v>0</v>
      </c>
      <c r="N84" s="112">
        <v>0</v>
      </c>
      <c r="O84" s="112">
        <v>0</v>
      </c>
      <c r="P84" s="112">
        <v>0</v>
      </c>
      <c r="Q84" s="112">
        <v>0</v>
      </c>
      <c r="R84" s="112">
        <v>0</v>
      </c>
      <c r="S84" s="112">
        <v>0</v>
      </c>
      <c r="T84" s="112">
        <v>0</v>
      </c>
      <c r="U84" s="112">
        <v>0</v>
      </c>
      <c r="V84" s="112">
        <v>0</v>
      </c>
      <c r="W84" s="112">
        <v>0</v>
      </c>
      <c r="X84" s="112">
        <v>0</v>
      </c>
      <c r="Y84" s="112">
        <v>0</v>
      </c>
      <c r="Z84" s="112">
        <v>0</v>
      </c>
    </row>
    <row r="85" spans="1:26" s="106" customFormat="1">
      <c r="A85" s="110" t="s">
        <v>618</v>
      </c>
      <c r="B85" s="112">
        <v>1033409.5005301551</v>
      </c>
      <c r="C85" s="112">
        <v>291573.12700780074</v>
      </c>
      <c r="D85" s="112">
        <v>229425.289264519</v>
      </c>
      <c r="E85" s="112">
        <v>77780.460624362895</v>
      </c>
      <c r="F85" s="112">
        <v>233793.97313420975</v>
      </c>
      <c r="G85" s="112">
        <v>116248.43493649174</v>
      </c>
      <c r="H85" s="112">
        <v>116248.43493649174</v>
      </c>
      <c r="I85" s="112">
        <v>116621.12528676265</v>
      </c>
      <c r="J85" s="112">
        <v>116248.43493649174</v>
      </c>
      <c r="K85" s="112">
        <v>184882.35003346286</v>
      </c>
      <c r="L85" s="112">
        <v>116248.43493649174</v>
      </c>
      <c r="M85" s="112">
        <v>67818.732341623589</v>
      </c>
      <c r="N85" s="112">
        <v>70214.192603261487</v>
      </c>
      <c r="O85" s="112">
        <v>69379.295797512896</v>
      </c>
      <c r="P85" s="112">
        <v>46779.623033772063</v>
      </c>
      <c r="Q85" s="112">
        <v>69379.295797512896</v>
      </c>
      <c r="R85" s="112">
        <v>70214.192603261487</v>
      </c>
      <c r="S85" s="112">
        <v>86636.38351669602</v>
      </c>
      <c r="T85" s="112">
        <v>46779.623033772063</v>
      </c>
      <c r="U85" s="112">
        <v>60059.212456482732</v>
      </c>
      <c r="V85" s="112">
        <v>49975.969011261528</v>
      </c>
      <c r="W85" s="112">
        <v>70214.192603261487</v>
      </c>
      <c r="X85" s="112">
        <v>70214.192603261487</v>
      </c>
      <c r="Y85" s="112">
        <v>49975.969011261528</v>
      </c>
      <c r="Z85" s="112">
        <v>82658.885220223572</v>
      </c>
    </row>
    <row r="86" spans="1:26" s="106" customFormat="1">
      <c r="A86" s="181" t="s">
        <v>619</v>
      </c>
      <c r="B86" s="112">
        <v>1033409.5005301551</v>
      </c>
      <c r="C86" s="112">
        <v>291573.12700780074</v>
      </c>
      <c r="D86" s="112">
        <v>229425.289264519</v>
      </c>
      <c r="E86" s="112">
        <v>77780.460624362895</v>
      </c>
      <c r="F86" s="112">
        <v>233793.97313420975</v>
      </c>
      <c r="G86" s="112">
        <v>116248.43493649174</v>
      </c>
      <c r="H86" s="112">
        <v>116248.43493649174</v>
      </c>
      <c r="I86" s="112">
        <v>116621.12528676265</v>
      </c>
      <c r="J86" s="112">
        <v>116248.43493649174</v>
      </c>
      <c r="K86" s="112">
        <v>184882.35003346286</v>
      </c>
      <c r="L86" s="112">
        <v>116248.43493649174</v>
      </c>
      <c r="M86" s="112">
        <v>67818.732341623589</v>
      </c>
      <c r="N86" s="112">
        <v>70214.192603261487</v>
      </c>
      <c r="O86" s="112">
        <v>69379.295797512896</v>
      </c>
      <c r="P86" s="112">
        <v>46779.623033772063</v>
      </c>
      <c r="Q86" s="112">
        <v>69379.295797512896</v>
      </c>
      <c r="R86" s="112">
        <v>70214.192603261487</v>
      </c>
      <c r="S86" s="112">
        <v>86636.38351669602</v>
      </c>
      <c r="T86" s="112">
        <v>46779.623033772063</v>
      </c>
      <c r="U86" s="112">
        <v>60059.212456482732</v>
      </c>
      <c r="V86" s="112">
        <v>49975.969011261528</v>
      </c>
      <c r="W86" s="112">
        <v>70214.192603261487</v>
      </c>
      <c r="X86" s="112">
        <v>70214.192603261487</v>
      </c>
      <c r="Y86" s="112">
        <v>49975.969011261528</v>
      </c>
      <c r="Z86" s="112">
        <v>82658.885220223572</v>
      </c>
    </row>
    <row r="87" spans="1:26" s="106" customFormat="1">
      <c r="A87" s="110" t="s">
        <v>637</v>
      </c>
      <c r="B87" s="112">
        <v>1536680.0966395792</v>
      </c>
      <c r="C87" s="112">
        <v>293214.82954846148</v>
      </c>
      <c r="D87" s="112">
        <v>204821.63200937136</v>
      </c>
      <c r="E87" s="112">
        <v>108904.84475652501</v>
      </c>
      <c r="F87" s="112">
        <v>175094.60453311488</v>
      </c>
      <c r="G87" s="112">
        <v>108713.48884630235</v>
      </c>
      <c r="H87" s="112">
        <v>108713.48884630235</v>
      </c>
      <c r="I87" s="112">
        <v>251094.47432650381</v>
      </c>
      <c r="J87" s="112">
        <v>115493.535773931</v>
      </c>
      <c r="K87" s="112">
        <v>129053.62962918828</v>
      </c>
      <c r="L87" s="112">
        <v>97171.192860259907</v>
      </c>
      <c r="M87" s="112">
        <v>159264.93788036073</v>
      </c>
      <c r="N87" s="112">
        <v>67734.304357374087</v>
      </c>
      <c r="O87" s="112">
        <v>72111.055704019949</v>
      </c>
      <c r="P87" s="112">
        <v>67734.304357374087</v>
      </c>
      <c r="Q87" s="112">
        <v>82154.077843270788</v>
      </c>
      <c r="R87" s="112">
        <v>71984.007451827827</v>
      </c>
      <c r="S87" s="112">
        <v>262221.44034786517</v>
      </c>
      <c r="T87" s="112">
        <v>125647.76140847652</v>
      </c>
      <c r="U87" s="112">
        <v>113792.34284565176</v>
      </c>
      <c r="V87" s="112">
        <v>105430.02572557835</v>
      </c>
      <c r="W87" s="112">
        <v>105430.02572557835</v>
      </c>
      <c r="X87" s="112">
        <v>72111.055704019949</v>
      </c>
      <c r="Y87" s="112">
        <v>67734.304357374087</v>
      </c>
      <c r="Z87" s="112">
        <v>99387.253328601393</v>
      </c>
    </row>
    <row r="88" spans="1:26" s="106" customFormat="1">
      <c r="A88" s="181" t="s">
        <v>638</v>
      </c>
      <c r="B88" s="112">
        <v>1536680.0966395792</v>
      </c>
      <c r="C88" s="112">
        <v>293214.82954846148</v>
      </c>
      <c r="D88" s="112">
        <v>204821.63200937136</v>
      </c>
      <c r="E88" s="112">
        <v>108904.84475652501</v>
      </c>
      <c r="F88" s="112">
        <v>175094.60453311488</v>
      </c>
      <c r="G88" s="112">
        <v>108713.48884630235</v>
      </c>
      <c r="H88" s="112">
        <v>108713.48884630235</v>
      </c>
      <c r="I88" s="112">
        <v>251094.47432650381</v>
      </c>
      <c r="J88" s="112">
        <v>115493.535773931</v>
      </c>
      <c r="K88" s="112">
        <v>129053.62962918828</v>
      </c>
      <c r="L88" s="112">
        <v>97171.192860259907</v>
      </c>
      <c r="M88" s="112">
        <v>159264.93788036073</v>
      </c>
      <c r="N88" s="112">
        <v>67734.304357374087</v>
      </c>
      <c r="O88" s="112">
        <v>72111.055704019949</v>
      </c>
      <c r="P88" s="112">
        <v>67734.304357374087</v>
      </c>
      <c r="Q88" s="112">
        <v>82154.077843270788</v>
      </c>
      <c r="R88" s="112">
        <v>71984.007451827827</v>
      </c>
      <c r="S88" s="112">
        <v>262221.44034786517</v>
      </c>
      <c r="T88" s="112">
        <v>125647.76140847652</v>
      </c>
      <c r="U88" s="112">
        <v>113792.34284565176</v>
      </c>
      <c r="V88" s="112">
        <v>105430.02572557835</v>
      </c>
      <c r="W88" s="112">
        <v>105430.02572557835</v>
      </c>
      <c r="X88" s="112">
        <v>72111.055704019949</v>
      </c>
      <c r="Y88" s="112">
        <v>67734.304357374087</v>
      </c>
      <c r="Z88" s="112">
        <v>99387.253328601393</v>
      </c>
    </row>
    <row r="89" spans="1:26">
      <c r="A89" s="110" t="s">
        <v>717</v>
      </c>
      <c r="B89" s="112">
        <v>2570089.5971697345</v>
      </c>
      <c r="C89" s="112">
        <v>584787.95655626222</v>
      </c>
      <c r="D89" s="112">
        <v>434246.92127389036</v>
      </c>
      <c r="E89" s="112">
        <v>186685.3053808879</v>
      </c>
      <c r="F89" s="112">
        <v>408888.57766732463</v>
      </c>
      <c r="G89" s="112">
        <v>224961.9237827941</v>
      </c>
      <c r="H89" s="112">
        <v>224961.9237827941</v>
      </c>
      <c r="I89" s="112">
        <v>367715.59961326647</v>
      </c>
      <c r="J89" s="112">
        <v>231741.97071042273</v>
      </c>
      <c r="K89" s="112">
        <v>313935.97966265114</v>
      </c>
      <c r="L89" s="112">
        <v>213419.62779675165</v>
      </c>
      <c r="M89" s="112">
        <v>227083.67022198433</v>
      </c>
      <c r="N89" s="112">
        <v>137948.49696063559</v>
      </c>
      <c r="O89" s="112">
        <v>141490.35150153283</v>
      </c>
      <c r="P89" s="112">
        <v>114513.92739114615</v>
      </c>
      <c r="Q89" s="112">
        <v>151533.37364078368</v>
      </c>
      <c r="R89" s="112">
        <v>142198.20005508931</v>
      </c>
      <c r="S89" s="112">
        <v>348857.82386456116</v>
      </c>
      <c r="T89" s="112">
        <v>172427.38444224859</v>
      </c>
      <c r="U89" s="112">
        <v>173851.55530213448</v>
      </c>
      <c r="V89" s="112">
        <v>155405.99473683987</v>
      </c>
      <c r="W89" s="112">
        <v>175644.21832883984</v>
      </c>
      <c r="X89" s="112">
        <v>142325.24830728144</v>
      </c>
      <c r="Y89" s="112">
        <v>117710.27336863562</v>
      </c>
      <c r="Z89" s="112">
        <v>182046.13854882497</v>
      </c>
    </row>
    <row r="90" spans="1:26">
      <c r="B90" s="104"/>
    </row>
    <row r="91" spans="1:26">
      <c r="A91" s="134">
        <f>SUM(B91:Z91)</f>
        <v>523081418.75941938</v>
      </c>
      <c r="B91" s="104">
        <f>+GETPIVOTDATA("Suma de SEDE 1 - MANZANA LIEVANO - ALCALDÍA MAYOR",$A$4)+B2</f>
        <v>133665765.31652173</v>
      </c>
      <c r="C91" s="105">
        <f>+GETPIVOTDATA("Suma de SEDE 2- DIRECCIÓN DISTRITAL DE ARCHIVO DE  BOGOTA ",$A$4)+C2</f>
        <v>46000756.956556261</v>
      </c>
      <c r="D91" s="105">
        <f>+GETPIVOTDATA("Suma de SEDE 3 - IMPRENTA DISTRITAL",$A$4)+D2</f>
        <v>14746001.921273891</v>
      </c>
      <c r="E91" s="105">
        <f>+GETPIVOTDATA("Suma de SEDE 4 - SEDE ALTERNA RESTREPO ",$A$4)+E2</f>
        <v>5434329.3053808883</v>
      </c>
      <c r="F91" s="105">
        <f>+GETPIVOTDATA("Suma de SEDE 5 - SUPERCADE CAD CARRERA ",$A$4)+F2</f>
        <v>34184631.577667326</v>
      </c>
      <c r="G91" s="105">
        <f>+GETPIVOTDATA("Suma de SEDE 6 - SUPERCADE AMERICAS ",$A$4)+G2</f>
        <v>27512707.923782796</v>
      </c>
      <c r="H91" s="105">
        <f>+GETPIVOTDATA("Suma de SEDE 7 - SUPERCADE BOSA ",$A$4)+H2</f>
        <v>23123769.923782796</v>
      </c>
      <c r="I91" s="105">
        <f>+GETPIVOTDATA("Suma de SEDE 8 - SUPERCADE CALLE 13 ",$A$4)+I2</f>
        <v>14393235.599613266</v>
      </c>
      <c r="J91" s="105">
        <f>+J2+GETPIVOTDATA("Suma de SEDE 9 - SUPERCADE 20 DE JULIO ",$A$4)</f>
        <v>23130549.970710423</v>
      </c>
      <c r="K91" s="105">
        <f>+GETPIVOTDATA("Suma de SEDE 10 - SUPERCADE MANITAS ",$A$4)+K2</f>
        <v>31704384.979662649</v>
      </c>
      <c r="L91" s="105">
        <f>+GETPIVOTDATA("Suma de SEDE 11 - SUPERCADE SUBA ",$A$4)+L2</f>
        <v>31699280.627796751</v>
      </c>
      <c r="M91" s="105">
        <f>+GETPIVOTDATA("Suma de SEDE 12 - SUPERCADE SOCIAL",$A$4)+M2</f>
        <v>5951785.6702219844</v>
      </c>
      <c r="N91" s="105">
        <f>+GETPIVOTDATA("Suma de SEDE 13 - CADE SERVITA ",$A$4)+N2</f>
        <v>5862650.4969606353</v>
      </c>
      <c r="O91" s="105">
        <f>+GETPIVOTDATA("Suma de SEDE 14 - CADE LA VICTORIA ",$A$4)+O2</f>
        <v>7488191.3515015328</v>
      </c>
      <c r="P91" s="105">
        <f>+GETPIVOTDATA("Suma de SEDE 15 - CADE LA GAITANA ",$A$4)+P2</f>
        <v>8701566.9273911454</v>
      </c>
      <c r="Q91" s="105">
        <f>+GETPIVOTDATA("Suma de SEDE 16 - SUPERCADE ENGATIVA ",$A$4)+Q2</f>
        <v>17325639.373640783</v>
      </c>
      <c r="R91" s="105">
        <f>+GETPIVOTDATA("Suma de SEDE 17 - CADE LOS LUCEROS ",$A$4)+R2</f>
        <v>3004549.2000550893</v>
      </c>
      <c r="S91" s="105">
        <f>+GETPIVOTDATA("Suma de SEDE 18 - CENTRO DE MEMORIA, PAZ Y RECONCILIACIÓN ",$A$4)+S2</f>
        <v>21721078.823864561</v>
      </c>
      <c r="T91" s="105">
        <f>+GETPIVOTDATA("Suma de SEDE 19 - CENTRO DE ENCUENTRO BOSA ",$A$4)+T2</f>
        <v>15533711.384442249</v>
      </c>
      <c r="U91" s="105">
        <f>+GETPIVOTDATA("Suma de SEDE 20 - CENTRO DE ENCUENTRO CHAPINERO ",$A$4)+U2</f>
        <v>11623255.555302134</v>
      </c>
      <c r="V91" s="105">
        <f>+GETPIVOTDATA("Suma de SEDE 21 - CENTRO DE ENCUENTRO CIUDAD BOLIVAR ",$A$4)+V2</f>
        <v>8742458.9947368391</v>
      </c>
      <c r="W91" s="105">
        <f>+GETPIVOTDATA("Suma de SEDE 22 - CENTRO DE ENCUENTRO KENNEDY PATIO BONITO ",$A$4)+W2</f>
        <v>8762697.2183288392</v>
      </c>
      <c r="X91" s="105">
        <f>+GETPIVOTDATA("Suma de SEDE 23 - CENTRO DE ENCUENTRO RAFAEL URIBE ",$A$4)+X2</f>
        <v>11019259.248307282</v>
      </c>
      <c r="Y91" s="105">
        <f>+GETPIVOTDATA("Suma de SEDE 24 - CENTRO DE ENCUENTRO SUBA ",$A$4)+Y2</f>
        <v>5842412.2733686352</v>
      </c>
      <c r="Z91" s="105">
        <f>+GETPIVOTDATA("Suma de SEDE 25 - SEDE ALTERNA TEQUENDAMA",$A$4)+Z2</f>
        <v>5906748.1385488249</v>
      </c>
    </row>
    <row r="92" spans="1:26">
      <c r="B92" s="104"/>
    </row>
    <row r="93" spans="1:26">
      <c r="B93" s="104"/>
    </row>
    <row r="94" spans="1:26">
      <c r="B94" s="104"/>
    </row>
    <row r="95" spans="1:26">
      <c r="B95" s="104"/>
    </row>
    <row r="96" spans="1:26">
      <c r="B96" s="104"/>
    </row>
    <row r="97" spans="2:2">
      <c r="B97" s="104"/>
    </row>
    <row r="98" spans="2:2">
      <c r="B98" s="104"/>
    </row>
    <row r="99" spans="2:2">
      <c r="B99" s="104"/>
    </row>
    <row r="100" spans="2:2">
      <c r="B100" s="104"/>
    </row>
    <row r="101" spans="2:2">
      <c r="B101" s="104"/>
    </row>
    <row r="102" spans="2:2">
      <c r="B102" s="104"/>
    </row>
    <row r="103" spans="2:2">
      <c r="B103" s="104"/>
    </row>
    <row r="104" spans="2:2">
      <c r="B104" s="104"/>
    </row>
    <row r="105" spans="2:2">
      <c r="B105" s="104"/>
    </row>
    <row r="106" spans="2:2">
      <c r="B106" s="104"/>
    </row>
    <row r="107" spans="2:2">
      <c r="B107" s="104"/>
    </row>
    <row r="108" spans="2:2">
      <c r="B108" s="104"/>
    </row>
    <row r="109" spans="2:2">
      <c r="B109" s="104"/>
    </row>
    <row r="110" spans="2:2">
      <c r="B110" s="104"/>
    </row>
    <row r="111" spans="2:2">
      <c r="B111" s="104"/>
    </row>
    <row r="112" spans="2:2">
      <c r="B112" s="104"/>
    </row>
    <row r="113" spans="2:2">
      <c r="B113" s="104"/>
    </row>
    <row r="114" spans="2:2">
      <c r="B114" s="104"/>
    </row>
    <row r="115" spans="2:2">
      <c r="B115" s="104"/>
    </row>
    <row r="116" spans="2:2">
      <c r="B116" s="104"/>
    </row>
    <row r="117" spans="2:2">
      <c r="B117" s="104"/>
    </row>
    <row r="118" spans="2:2">
      <c r="B118" s="104"/>
    </row>
    <row r="119" spans="2:2">
      <c r="B119" s="104"/>
    </row>
    <row r="120" spans="2:2">
      <c r="B120" s="104"/>
    </row>
    <row r="121" spans="2:2">
      <c r="B121" s="104"/>
    </row>
    <row r="122" spans="2:2">
      <c r="B122" s="104"/>
    </row>
    <row r="123" spans="2:2">
      <c r="B123" s="104"/>
    </row>
    <row r="124" spans="2:2">
      <c r="B124" s="104"/>
    </row>
    <row r="125" spans="2:2">
      <c r="B125" s="104"/>
    </row>
    <row r="126" spans="2:2">
      <c r="B126" s="104"/>
    </row>
    <row r="127" spans="2:2">
      <c r="B127" s="104"/>
    </row>
    <row r="128" spans="2:2">
      <c r="B128" s="104"/>
    </row>
    <row r="129" spans="2:2">
      <c r="B129" s="104"/>
    </row>
    <row r="130" spans="2:2">
      <c r="B130" s="104"/>
    </row>
    <row r="131" spans="2:2">
      <c r="B131" s="104"/>
    </row>
    <row r="132" spans="2:2">
      <c r="B132" s="104"/>
    </row>
    <row r="133" spans="2:2">
      <c r="B133" s="104"/>
    </row>
    <row r="134" spans="2:2">
      <c r="B134" s="104"/>
    </row>
    <row r="135" spans="2:2">
      <c r="B135" s="104"/>
    </row>
    <row r="136" spans="2:2">
      <c r="B136" s="104"/>
    </row>
    <row r="137" spans="2:2">
      <c r="B137" s="104"/>
    </row>
    <row r="138" spans="2:2">
      <c r="B138" s="104"/>
    </row>
    <row r="139" spans="2:2">
      <c r="B139" s="104"/>
    </row>
    <row r="140" spans="2:2">
      <c r="B140" s="104"/>
    </row>
    <row r="141" spans="2:2">
      <c r="B141" s="104"/>
    </row>
    <row r="142" spans="2:2">
      <c r="B142" s="104"/>
    </row>
    <row r="143" spans="2:2">
      <c r="B143" s="104"/>
    </row>
    <row r="144" spans="2:2">
      <c r="B144" s="104"/>
    </row>
    <row r="145" spans="2:2">
      <c r="B145" s="104"/>
    </row>
    <row r="146" spans="2:2">
      <c r="B146" s="104"/>
    </row>
    <row r="147" spans="2:2">
      <c r="B147" s="104"/>
    </row>
    <row r="148" spans="2:2">
      <c r="B148" s="104"/>
    </row>
    <row r="149" spans="2:2">
      <c r="B149" s="104"/>
    </row>
    <row r="150" spans="2:2">
      <c r="B150" s="104"/>
    </row>
    <row r="151" spans="2:2">
      <c r="B151" s="104"/>
    </row>
    <row r="152" spans="2:2">
      <c r="B152" s="104"/>
    </row>
    <row r="153" spans="2:2">
      <c r="B153" s="104"/>
    </row>
    <row r="154" spans="2:2">
      <c r="B154" s="104"/>
    </row>
    <row r="155" spans="2:2">
      <c r="B155" s="104"/>
    </row>
    <row r="156" spans="2:2">
      <c r="B156" s="104"/>
    </row>
    <row r="157" spans="2:2">
      <c r="B157" s="104"/>
    </row>
    <row r="158" spans="2:2">
      <c r="B158" s="104"/>
    </row>
    <row r="159" spans="2:2">
      <c r="B159" s="104"/>
    </row>
    <row r="160" spans="2:2">
      <c r="B160" s="104"/>
    </row>
    <row r="161" spans="2:2">
      <c r="B161" s="104"/>
    </row>
    <row r="162" spans="2:2">
      <c r="B162" s="104"/>
    </row>
    <row r="163" spans="2:2">
      <c r="B163" s="104"/>
    </row>
    <row r="164" spans="2:2">
      <c r="B164" s="104"/>
    </row>
    <row r="165" spans="2:2">
      <c r="B165" s="104"/>
    </row>
    <row r="166" spans="2:2">
      <c r="B166" s="104"/>
    </row>
    <row r="167" spans="2:2">
      <c r="B167" s="104"/>
    </row>
    <row r="168" spans="2:2">
      <c r="B168" s="104"/>
    </row>
    <row r="169" spans="2:2">
      <c r="B169" s="104"/>
    </row>
    <row r="170" spans="2:2">
      <c r="B170" s="104"/>
    </row>
    <row r="171" spans="2:2">
      <c r="B171" s="104"/>
    </row>
    <row r="172" spans="2:2">
      <c r="B172" s="104"/>
    </row>
    <row r="173" spans="2:2">
      <c r="B173" s="104"/>
    </row>
    <row r="174" spans="2:2">
      <c r="B174" s="104"/>
    </row>
    <row r="175" spans="2:2">
      <c r="B175" s="104"/>
    </row>
    <row r="176" spans="2:2">
      <c r="B176" s="104"/>
    </row>
    <row r="177" spans="2:2">
      <c r="B177" s="104"/>
    </row>
    <row r="178" spans="2:2">
      <c r="B178" s="104"/>
    </row>
    <row r="179" spans="2:2">
      <c r="B179" s="104"/>
    </row>
    <row r="180" spans="2:2">
      <c r="B180" s="104"/>
    </row>
    <row r="181" spans="2:2">
      <c r="B181" s="104"/>
    </row>
    <row r="182" spans="2:2">
      <c r="B182" s="104"/>
    </row>
    <row r="183" spans="2:2">
      <c r="B183" s="104"/>
    </row>
    <row r="184" spans="2:2">
      <c r="B184" s="104"/>
    </row>
    <row r="185" spans="2:2">
      <c r="B185" s="104"/>
    </row>
    <row r="186" spans="2:2">
      <c r="B186" s="104"/>
    </row>
    <row r="187" spans="2:2">
      <c r="B187" s="104"/>
    </row>
    <row r="188" spans="2:2">
      <c r="B188" s="104"/>
    </row>
    <row r="189" spans="2:2">
      <c r="B189" s="104"/>
    </row>
    <row r="190" spans="2:2">
      <c r="B190" s="104"/>
    </row>
    <row r="191" spans="2:2">
      <c r="B191" s="104"/>
    </row>
    <row r="192" spans="2:2">
      <c r="B192" s="104"/>
    </row>
    <row r="193" spans="2:2">
      <c r="B193" s="104"/>
    </row>
    <row r="194" spans="2:2">
      <c r="B194" s="104"/>
    </row>
    <row r="195" spans="2:2">
      <c r="B195" s="104"/>
    </row>
    <row r="196" spans="2:2">
      <c r="B196" s="104"/>
    </row>
    <row r="197" spans="2:2">
      <c r="B197" s="104"/>
    </row>
    <row r="198" spans="2:2">
      <c r="B198" s="104"/>
    </row>
    <row r="199" spans="2:2">
      <c r="B199" s="104"/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F20" sqref="F20"/>
    </sheetView>
  </sheetViews>
  <sheetFormatPr baseColWidth="10" defaultColWidth="11" defaultRowHeight="14.25"/>
  <cols>
    <col min="1" max="1" width="31.75" bestFit="1" customWidth="1"/>
    <col min="2" max="2" width="28.75" bestFit="1" customWidth="1"/>
    <col min="3" max="3" width="14.125" bestFit="1" customWidth="1"/>
    <col min="4" max="4" width="20.375" bestFit="1" customWidth="1"/>
    <col min="5" max="5" width="14.75" bestFit="1" customWidth="1"/>
    <col min="6" max="7" width="13" bestFit="1" customWidth="1"/>
    <col min="8" max="8" width="14.75" bestFit="1" customWidth="1"/>
  </cols>
  <sheetData>
    <row r="1" spans="1:8" ht="15.75" thickBot="1">
      <c r="D1" s="159" t="s">
        <v>449</v>
      </c>
      <c r="E1" s="163" t="s">
        <v>756</v>
      </c>
      <c r="F1" s="167" t="s">
        <v>704</v>
      </c>
      <c r="G1" s="160" t="s">
        <v>757</v>
      </c>
    </row>
    <row r="2" spans="1:8" ht="14.25" customHeight="1">
      <c r="A2" s="126" t="s">
        <v>746</v>
      </c>
      <c r="B2" s="127" t="s">
        <v>193</v>
      </c>
      <c r="C2" s="151">
        <f>+SUMIFS(PERSONAL!$R$2:$R$212,PERSONAL!$G$2:$G$212,B2)</f>
        <v>325712819</v>
      </c>
      <c r="D2" s="125">
        <f>+C2*10%</f>
        <v>32571281.900000002</v>
      </c>
      <c r="E2" s="164">
        <f>+D2*19%</f>
        <v>6188543.5610000007</v>
      </c>
      <c r="F2" s="150">
        <f>+ROUND((C2+D2+E2),0)</f>
        <v>364472644</v>
      </c>
      <c r="G2" s="233">
        <f>+PERSONAL!P215</f>
        <v>514936946.71935201</v>
      </c>
      <c r="H2" s="233">
        <f>+F2+F3+F4+F5+F6-G2</f>
        <v>-9159594.7193520069</v>
      </c>
    </row>
    <row r="3" spans="1:8" ht="14.25" customHeight="1">
      <c r="A3" s="128" t="s">
        <v>746</v>
      </c>
      <c r="B3" s="116" t="s">
        <v>13</v>
      </c>
      <c r="C3" s="118">
        <f>+SUMIFS(PERSONAL!$R$2:$R$212,PERSONAL!$G$2:$G$212,B3)</f>
        <v>94644300</v>
      </c>
      <c r="D3" s="118">
        <f t="shared" ref="D3:D7" si="0">+C3*10%</f>
        <v>9464430</v>
      </c>
      <c r="E3" s="132">
        <f t="shared" ref="E3:E7" si="1">+D3*19%</f>
        <v>1798241.7</v>
      </c>
      <c r="F3" s="168">
        <f t="shared" ref="F3:F6" si="2">+ROUND((C3+D3+E3),0)</f>
        <v>105906972</v>
      </c>
      <c r="G3" s="234"/>
      <c r="H3" s="234"/>
    </row>
    <row r="4" spans="1:8" ht="14.25" customHeight="1">
      <c r="A4" s="128" t="s">
        <v>746</v>
      </c>
      <c r="B4" s="113" t="s">
        <v>212</v>
      </c>
      <c r="C4" s="118">
        <f>+SUMIFS(PERSONAL!$R$2:$R$212,PERSONAL!$G$2:$G$212,B4)</f>
        <v>7503332</v>
      </c>
      <c r="D4" s="118">
        <f t="shared" si="0"/>
        <v>750333.20000000007</v>
      </c>
      <c r="E4" s="132">
        <f t="shared" si="1"/>
        <v>142563.30800000002</v>
      </c>
      <c r="F4" s="168">
        <f t="shared" si="2"/>
        <v>8396229</v>
      </c>
      <c r="G4" s="234"/>
      <c r="H4" s="234"/>
    </row>
    <row r="5" spans="1:8" ht="14.25" customHeight="1">
      <c r="A5" s="128" t="s">
        <v>746</v>
      </c>
      <c r="B5" s="113" t="s">
        <v>89</v>
      </c>
      <c r="C5" s="118">
        <f>+SUMIFS(PERSONAL!$R$2:$R$212,PERSONAL!$G$2:$G$212,B5)</f>
        <v>11340263</v>
      </c>
      <c r="D5" s="118">
        <f t="shared" si="0"/>
        <v>1134026.3</v>
      </c>
      <c r="E5" s="132">
        <f t="shared" si="1"/>
        <v>215464.997</v>
      </c>
      <c r="F5" s="168">
        <f t="shared" si="2"/>
        <v>12689754</v>
      </c>
      <c r="G5" s="234"/>
      <c r="H5" s="234"/>
    </row>
    <row r="6" spans="1:8" ht="14.25" customHeight="1">
      <c r="A6" s="128" t="s">
        <v>746</v>
      </c>
      <c r="B6" s="113" t="s">
        <v>45</v>
      </c>
      <c r="C6" s="118">
        <f>+SUMIFS(PERSONAL!$R$2:$R$212,PERSONAL!$G$2:$G$212,B6)</f>
        <v>12789770</v>
      </c>
      <c r="D6" s="118">
        <f t="shared" si="0"/>
        <v>1278977</v>
      </c>
      <c r="E6" s="132">
        <f t="shared" si="1"/>
        <v>243005.63</v>
      </c>
      <c r="F6" s="168">
        <f t="shared" si="2"/>
        <v>14311753</v>
      </c>
      <c r="G6" s="234"/>
      <c r="H6" s="234"/>
    </row>
    <row r="7" spans="1:8" ht="15" thickBot="1">
      <c r="A7" s="129" t="s">
        <v>747</v>
      </c>
      <c r="B7" s="130"/>
      <c r="C7" s="152">
        <f>+'INSUMOS Y MAQUINARIA'!BM254</f>
        <v>1136434.4359691755</v>
      </c>
      <c r="D7" s="152">
        <f t="shared" si="0"/>
        <v>113643.44359691755</v>
      </c>
      <c r="E7" s="165">
        <f t="shared" si="1"/>
        <v>21592.254283414335</v>
      </c>
      <c r="F7" s="131">
        <f>+C7+D7+E7</f>
        <v>1271670.1338495072</v>
      </c>
      <c r="G7" s="149" t="e">
        <f>+'INSUMOS Y MAQUINARIA'!BL254</f>
        <v>#VALUE!</v>
      </c>
      <c r="H7" s="149" t="e">
        <f>+F7-G7</f>
        <v>#VALUE!</v>
      </c>
    </row>
    <row r="8" spans="1:8" ht="15" thickBot="1">
      <c r="A8" s="238" t="s">
        <v>745</v>
      </c>
      <c r="B8" s="239"/>
      <c r="C8" s="153">
        <f>SUM(C2:C7)</f>
        <v>453126918.43596917</v>
      </c>
      <c r="D8" s="153">
        <f>SUM(D2:D7)</f>
        <v>45312691.84359692</v>
      </c>
      <c r="E8" s="166">
        <f>SUM(E2:E7)</f>
        <v>8609411.4502834175</v>
      </c>
      <c r="F8" s="158">
        <f>SUM(F2:F7)</f>
        <v>507049022.1338495</v>
      </c>
      <c r="G8" s="158" t="e">
        <f>SUM(G2:G7)</f>
        <v>#VALUE!</v>
      </c>
      <c r="H8" s="115"/>
    </row>
    <row r="9" spans="1:8">
      <c r="A9" s="155"/>
      <c r="B9" s="156"/>
      <c r="C9" s="147"/>
      <c r="D9" s="147"/>
      <c r="E9" s="147"/>
      <c r="F9" s="161" t="e">
        <f>+F8-G8</f>
        <v>#VALUE!</v>
      </c>
      <c r="G9" s="162" t="s">
        <v>758</v>
      </c>
      <c r="H9" s="115"/>
    </row>
    <row r="10" spans="1:8">
      <c r="A10" s="157"/>
      <c r="B10" s="157"/>
      <c r="C10" s="148"/>
      <c r="D10" s="148"/>
      <c r="E10" s="148"/>
      <c r="F10" s="148"/>
      <c r="G10" s="115"/>
      <c r="H10" s="115"/>
    </row>
    <row r="11" spans="1:8">
      <c r="A11" s="157"/>
      <c r="B11" s="157"/>
      <c r="C11" s="154"/>
      <c r="D11" s="154"/>
      <c r="E11" s="154"/>
      <c r="F11" s="154"/>
      <c r="G11" s="115"/>
      <c r="H11" s="115"/>
    </row>
    <row r="12" spans="1:8">
      <c r="A12" s="115"/>
      <c r="B12" s="115"/>
      <c r="C12" s="119"/>
      <c r="D12" s="119"/>
      <c r="E12" s="119"/>
      <c r="F12" s="119"/>
      <c r="G12" s="115"/>
      <c r="H12" s="115"/>
    </row>
    <row r="13" spans="1:8" ht="15" thickBot="1">
      <c r="A13" s="115"/>
      <c r="B13" s="115"/>
      <c r="C13" s="114"/>
      <c r="D13" s="114"/>
      <c r="E13" s="114"/>
      <c r="F13" s="114"/>
      <c r="G13" s="115"/>
      <c r="H13" s="115"/>
    </row>
    <row r="14" spans="1:8">
      <c r="A14" s="235" t="s">
        <v>750</v>
      </c>
      <c r="B14" s="135">
        <v>167491421.90000001</v>
      </c>
      <c r="C14" s="136" t="s">
        <v>745</v>
      </c>
      <c r="D14" s="115"/>
      <c r="E14" s="115"/>
      <c r="F14" s="115"/>
      <c r="G14" s="115"/>
      <c r="H14" s="115"/>
    </row>
    <row r="15" spans="1:8">
      <c r="A15" s="236"/>
      <c r="B15" s="117">
        <v>2893033.65</v>
      </c>
      <c r="C15" s="137" t="s">
        <v>450</v>
      </c>
      <c r="D15" s="115"/>
      <c r="E15" s="115"/>
      <c r="F15" s="115"/>
      <c r="G15" s="115"/>
      <c r="H15" s="115"/>
    </row>
    <row r="16" spans="1:8" ht="15" thickBot="1">
      <c r="A16" s="237"/>
      <c r="B16" s="138">
        <f>+B14+B15</f>
        <v>170384455.55000001</v>
      </c>
      <c r="C16" s="139" t="s">
        <v>704</v>
      </c>
      <c r="D16" s="115"/>
      <c r="E16" s="115"/>
      <c r="F16" s="115"/>
      <c r="G16" s="115"/>
      <c r="H16" s="115"/>
    </row>
    <row r="17" spans="1:8" ht="15" thickBot="1">
      <c r="A17" s="133"/>
      <c r="B17" s="114"/>
      <c r="C17" s="115"/>
      <c r="D17" s="115"/>
      <c r="E17" s="115"/>
      <c r="F17" s="115"/>
      <c r="G17" s="115"/>
      <c r="H17" s="115"/>
    </row>
    <row r="18" spans="1:8">
      <c r="A18" s="235" t="s">
        <v>751</v>
      </c>
      <c r="B18" s="135">
        <v>26782984.809999999</v>
      </c>
      <c r="C18" s="136" t="s">
        <v>745</v>
      </c>
      <c r="D18" s="115"/>
      <c r="E18" s="115"/>
      <c r="F18" s="115"/>
      <c r="G18" s="115"/>
      <c r="H18" s="115"/>
    </row>
    <row r="19" spans="1:8">
      <c r="A19" s="236"/>
      <c r="B19" s="117">
        <v>462615.19</v>
      </c>
      <c r="C19" s="137" t="s">
        <v>450</v>
      </c>
      <c r="D19" s="115"/>
      <c r="E19" s="115"/>
      <c r="F19" s="115"/>
      <c r="G19" s="115"/>
      <c r="H19" s="115"/>
    </row>
    <row r="20" spans="1:8" ht="15" thickBot="1">
      <c r="A20" s="237"/>
      <c r="B20" s="138">
        <f>+B18+B19</f>
        <v>27245600</v>
      </c>
      <c r="C20" s="139" t="s">
        <v>704</v>
      </c>
      <c r="D20" s="115"/>
      <c r="E20" s="115"/>
      <c r="F20" s="115"/>
      <c r="G20" s="115"/>
      <c r="H20" s="115"/>
    </row>
    <row r="21" spans="1:8" ht="15" thickBot="1">
      <c r="A21" s="133"/>
      <c r="B21" s="115"/>
      <c r="C21" s="115"/>
      <c r="D21" s="115"/>
      <c r="E21" s="115"/>
      <c r="F21" s="115"/>
      <c r="G21" s="115"/>
      <c r="H21" s="115"/>
    </row>
    <row r="22" spans="1:8" ht="15" thickBot="1">
      <c r="A22" s="170" t="s">
        <v>748</v>
      </c>
      <c r="B22" s="169">
        <f>+B16+B20</f>
        <v>197630055.55000001</v>
      </c>
      <c r="D22" s="115"/>
      <c r="E22" s="115"/>
      <c r="F22" s="115"/>
      <c r="G22" s="115"/>
      <c r="H22" s="115"/>
    </row>
    <row r="23" spans="1:8" ht="15" thickBot="1">
      <c r="A23" s="133"/>
      <c r="B23" s="115"/>
      <c r="C23" s="115"/>
      <c r="D23" s="115"/>
      <c r="E23" s="115"/>
      <c r="F23" s="115"/>
      <c r="G23" s="115"/>
      <c r="H23" s="115"/>
    </row>
    <row r="24" spans="1:8">
      <c r="A24" s="171" t="s">
        <v>749</v>
      </c>
      <c r="B24" s="172">
        <f>+F8-B22</f>
        <v>309418966.58384949</v>
      </c>
    </row>
    <row r="25" spans="1:8">
      <c r="A25" s="173"/>
      <c r="B25" s="174"/>
      <c r="C25" s="174" t="s">
        <v>761</v>
      </c>
      <c r="D25" s="174" t="s">
        <v>762</v>
      </c>
      <c r="E25" s="175" t="s">
        <v>704</v>
      </c>
    </row>
    <row r="26" spans="1:8">
      <c r="A26" s="173" t="s">
        <v>759</v>
      </c>
      <c r="B26" s="174" t="s">
        <v>760</v>
      </c>
      <c r="C26" s="176">
        <v>5994423</v>
      </c>
      <c r="D26" s="176">
        <v>1255778</v>
      </c>
      <c r="E26" s="176">
        <f>SUM(C26:D26)</f>
        <v>7250201</v>
      </c>
    </row>
    <row r="27" spans="1:8">
      <c r="B27" s="140"/>
    </row>
  </sheetData>
  <mergeCells count="5">
    <mergeCell ref="G2:G6"/>
    <mergeCell ref="A14:A16"/>
    <mergeCell ref="A18:A20"/>
    <mergeCell ref="H2:H6"/>
    <mergeCell ref="A8:B8"/>
  </mergeCells>
  <conditionalFormatting sqref="C9:F10">
    <cfRule type="expression" dxfId="1" priority="4">
      <formula>ISERROR($L9)</formula>
    </cfRule>
  </conditionalFormatting>
  <conditionalFormatting sqref="F8:G8">
    <cfRule type="cellIs" dxfId="0" priority="1" operator="equal">
      <formula>$C$11</formula>
    </cfRule>
  </conditionalFormatting>
  <dataValidations disablePrompts="1" count="1"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B9">
      <formula1>0.01</formula1>
      <formula2>#REF!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5336ff3-aa5d-469a-9ce7-f2d9e197e9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3255BBDAFA4A8B496E899E524830" ma:contentTypeVersion="18" ma:contentTypeDescription="Crear nuevo documento." ma:contentTypeScope="" ma:versionID="8be9b9685a5eafcdd8699d53862b340e">
  <xsd:schema xmlns:xsd="http://www.w3.org/2001/XMLSchema" xmlns:xs="http://www.w3.org/2001/XMLSchema" xmlns:p="http://schemas.microsoft.com/office/2006/metadata/properties" xmlns:ns3="e5336ff3-aa5d-469a-9ce7-f2d9e197e9e7" xmlns:ns4="ab0bac37-3013-4525-8120-cfae50e61977" targetNamespace="http://schemas.microsoft.com/office/2006/metadata/properties" ma:root="true" ma:fieldsID="c87fb2683de500e53ff73d8ac73d00c4" ns3:_="" ns4:_="">
    <xsd:import namespace="e5336ff3-aa5d-469a-9ce7-f2d9e197e9e7"/>
    <xsd:import namespace="ab0bac37-3013-4525-8120-cfae50e619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36ff3-aa5d-469a-9ce7-f2d9e197e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bac37-3013-4525-8120-cfae50e61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B7EF26-CC25-4340-9686-14116DD8E644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e5336ff3-aa5d-469a-9ce7-f2d9e197e9e7"/>
    <ds:schemaRef ds:uri="http://schemas.openxmlformats.org/package/2006/metadata/core-properties"/>
    <ds:schemaRef ds:uri="ab0bac37-3013-4525-8120-cfae50e6197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C5CCDC-A711-4759-941B-6AF959179F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C1CBC6-E885-4456-960A-36D2FC6DD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36ff3-aa5d-469a-9ce7-f2d9e197e9e7"/>
    <ds:schemaRef ds:uri="ab0bac37-3013-4525-8120-cfae50e61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PERSONAL FULL</vt:lpstr>
      <vt:lpstr>PERSONAL</vt:lpstr>
      <vt:lpstr>INSUMOS Y MAQUINARIA</vt:lpstr>
      <vt:lpstr>Rubro</vt:lpstr>
      <vt:lpstr>para facturar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Yenifer Prada Peña</dc:creator>
  <cp:lastModifiedBy>Danna Salomé Martínez Ramírez</cp:lastModifiedBy>
  <dcterms:created xsi:type="dcterms:W3CDTF">2024-05-23T02:23:20Z</dcterms:created>
  <dcterms:modified xsi:type="dcterms:W3CDTF">2024-08-27T20:24:26Z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0x01010005E13255BBDAFA4A8B496E899E524830</vt:lpwstr>
  </property>
</Properties>
</file>